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a0ca346d5535d1a0/Desktop/"/>
    </mc:Choice>
  </mc:AlternateContent>
  <xr:revisionPtr revIDLastSave="1" documentId="8_{13217770-C312-49A9-90FB-55E1E1FB1BAA}" xr6:coauthVersionLast="47" xr6:coauthVersionMax="47" xr10:uidLastSave="{009B79A3-FF14-4E9F-9418-D273E6E95B3B}"/>
  <bookViews>
    <workbookView xWindow="22932" yWindow="-156" windowWidth="23256" windowHeight="12456" xr2:uid="{F5669052-1FE6-457D-B99F-AA22A8CFA907}"/>
  </bookViews>
  <sheets>
    <sheet name="Iscrizioni" sheetId="1" r:id="rId1"/>
    <sheet name="Dati" sheetId="2" r:id="rId2"/>
  </sheets>
  <definedNames>
    <definedName name="Anno_limite_JK">Dati!$L$7</definedName>
    <definedName name="Anno_limite_under_15">Dati!$L$4</definedName>
    <definedName name="Cintura_limite_JK">Dati!$L$8</definedName>
    <definedName name="Eta_limite_JK">Dati!$L$6</definedName>
    <definedName name="Nr_cintura_limite_JK">Dati!$L$9</definedName>
    <definedName name="Quota_iscrizione_atleta_U15">Dati!$L$1</definedName>
    <definedName name="Quota_iscrizione_coppia_O15">Dati!$L$14</definedName>
    <definedName name="Quota_iscrizione_coppia_U15">Dati!$L$2</definedName>
    <definedName name="Quota_iscrizione_entrambi_O15">Dati!$L$13</definedName>
    <definedName name="Quota_iscrizione_kata_O15">Dati!$L$11</definedName>
    <definedName name="Quota_iscrizione_kumite_O15">Dati!$L$12</definedName>
    <definedName name="Sotto_limit_per_JK">Dati!$N$16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5" i="1" l="1" a="1"/>
  <c r="K55" i="1" s="1"/>
  <c r="K54" i="1" a="1"/>
  <c r="K54" i="1" s="1"/>
  <c r="K98" i="1" a="1"/>
  <c r="K98" i="1" s="1"/>
  <c r="K97" i="1" a="1"/>
  <c r="K97" i="1" s="1"/>
  <c r="I97" i="1"/>
  <c r="K53" i="1" a="1"/>
  <c r="K53" i="1" s="1"/>
  <c r="N97" i="1" l="1"/>
  <c r="M97" i="1"/>
  <c r="L97" i="1"/>
  <c r="A97" i="1"/>
  <c r="N96" i="1"/>
  <c r="M96" i="1"/>
  <c r="K96" i="1" s="1" a="1"/>
  <c r="K96" i="1" s="1"/>
  <c r="L96" i="1"/>
  <c r="I96" i="1"/>
  <c r="A96" i="1"/>
  <c r="N94" i="1"/>
  <c r="M94" i="1"/>
  <c r="K94" i="1" s="1" a="1"/>
  <c r="K94" i="1" s="1"/>
  <c r="L94" i="1"/>
  <c r="I94" i="1"/>
  <c r="A94" i="1"/>
  <c r="N51" i="1"/>
  <c r="I51" i="1" a="1"/>
  <c r="I51" i="1" s="1"/>
  <c r="A51" i="1"/>
  <c r="I52" i="1" a="1"/>
  <c r="I52" i="1" s="1"/>
  <c r="A52" i="1"/>
  <c r="N54" i="1"/>
  <c r="M54" i="1"/>
  <c r="L54" i="1"/>
  <c r="I54" i="1" a="1"/>
  <c r="I54" i="1" s="1"/>
  <c r="A54" i="1"/>
  <c r="I98" i="1"/>
  <c r="I95" i="1"/>
  <c r="I93" i="1"/>
  <c r="I55" i="1" a="1"/>
  <c r="I55" i="1" s="1"/>
  <c r="I53" i="1" a="1"/>
  <c r="I53" i="1" s="1"/>
  <c r="I50" i="1" a="1"/>
  <c r="I50" i="1" s="1"/>
  <c r="A57" i="1"/>
  <c r="A14" i="1"/>
  <c r="N17" i="2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N16" i="2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L9" i="2"/>
  <c r="L7" i="2"/>
  <c r="D11" i="1"/>
  <c r="D10" i="1"/>
  <c r="D9" i="1"/>
  <c r="D8" i="1"/>
  <c r="D7" i="1"/>
  <c r="N98" i="1"/>
  <c r="N93" i="1"/>
  <c r="N55" i="1"/>
  <c r="M55" i="1"/>
  <c r="L55" i="1"/>
  <c r="N53" i="1"/>
  <c r="M53" i="1"/>
  <c r="L53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M98" i="1"/>
  <c r="L98" i="1"/>
  <c r="M93" i="1"/>
  <c r="K93" i="1" s="1" a="1"/>
  <c r="K93" i="1" s="1"/>
  <c r="L93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A98" i="1" l="1"/>
  <c r="A95" i="1"/>
  <c r="A93" i="1"/>
  <c r="A55" i="1"/>
  <c r="A53" i="1"/>
  <c r="A5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I62" i="1" s="1"/>
  <c r="J61" i="1"/>
  <c r="J60" i="1"/>
  <c r="I60" i="1" s="1"/>
  <c r="J59" i="1"/>
  <c r="K73" i="1" l="1"/>
  <c r="I73" i="1"/>
  <c r="K85" i="1"/>
  <c r="I85" i="1"/>
  <c r="K74" i="1"/>
  <c r="I74" i="1"/>
  <c r="K87" i="1"/>
  <c r="I87" i="1"/>
  <c r="K76" i="1"/>
  <c r="I76" i="1"/>
  <c r="K65" i="1"/>
  <c r="I65" i="1"/>
  <c r="K89" i="1"/>
  <c r="I89" i="1"/>
  <c r="I68" i="1"/>
  <c r="K68" i="1"/>
  <c r="A80" i="1"/>
  <c r="I80" i="1"/>
  <c r="K80" i="1"/>
  <c r="I70" i="1"/>
  <c r="K70" i="1"/>
  <c r="I82" i="1"/>
  <c r="K82" i="1"/>
  <c r="K83" i="1"/>
  <c r="I83" i="1"/>
  <c r="K86" i="1"/>
  <c r="I86" i="1"/>
  <c r="K75" i="1"/>
  <c r="I75" i="1"/>
  <c r="K88" i="1"/>
  <c r="I88" i="1"/>
  <c r="K77" i="1"/>
  <c r="I77" i="1"/>
  <c r="I66" i="1"/>
  <c r="K66" i="1"/>
  <c r="I78" i="1"/>
  <c r="K78" i="1"/>
  <c r="I67" i="1"/>
  <c r="K67" i="1"/>
  <c r="I79" i="1"/>
  <c r="K79" i="1"/>
  <c r="I69" i="1"/>
  <c r="K69" i="1"/>
  <c r="A81" i="1"/>
  <c r="K81" i="1"/>
  <c r="I81" i="1"/>
  <c r="K71" i="1"/>
  <c r="I71" i="1"/>
  <c r="I72" i="1"/>
  <c r="K72" i="1"/>
  <c r="I84" i="1"/>
  <c r="K84" i="1"/>
  <c r="I61" i="1"/>
  <c r="K61" i="1"/>
  <c r="I63" i="1"/>
  <c r="K63" i="1"/>
  <c r="I64" i="1"/>
  <c r="K64" i="1"/>
  <c r="K62" i="1"/>
  <c r="K60" i="1"/>
  <c r="A86" i="1"/>
  <c r="M95" i="1"/>
  <c r="K95" i="1" s="1" a="1"/>
  <c r="K95" i="1" s="1"/>
  <c r="L95" i="1"/>
  <c r="N95" i="1"/>
  <c r="A84" i="1"/>
  <c r="A85" i="1"/>
  <c r="A79" i="1"/>
  <c r="J36" i="1"/>
  <c r="J35" i="1"/>
  <c r="J34" i="1"/>
  <c r="J33" i="1"/>
  <c r="J32" i="1"/>
  <c r="J31" i="1"/>
  <c r="J30" i="1"/>
  <c r="J29" i="1"/>
  <c r="J28" i="1"/>
  <c r="J27" i="1"/>
  <c r="J39" i="1"/>
  <c r="J38" i="1"/>
  <c r="J37" i="1"/>
  <c r="J26" i="1"/>
  <c r="F5" i="1"/>
  <c r="K29" i="1" l="1"/>
  <c r="I29" i="1"/>
  <c r="K30" i="1"/>
  <c r="I30" i="1"/>
  <c r="I38" i="1"/>
  <c r="K38" i="1"/>
  <c r="I36" i="1"/>
  <c r="K36" i="1"/>
  <c r="I39" i="1"/>
  <c r="K39" i="1"/>
  <c r="I27" i="1"/>
  <c r="K27" i="1"/>
  <c r="K28" i="1"/>
  <c r="I28" i="1"/>
  <c r="K31" i="1"/>
  <c r="I31" i="1"/>
  <c r="K32" i="1"/>
  <c r="I32" i="1"/>
  <c r="I33" i="1"/>
  <c r="K33" i="1"/>
  <c r="K26" i="1"/>
  <c r="I26" i="1"/>
  <c r="I34" i="1"/>
  <c r="K34" i="1"/>
  <c r="I37" i="1"/>
  <c r="K37" i="1"/>
  <c r="I35" i="1"/>
  <c r="K35" i="1"/>
  <c r="A37" i="1"/>
  <c r="A39" i="1" s="1"/>
  <c r="A38" i="1"/>
  <c r="J46" i="1" l="1"/>
  <c r="J45" i="1"/>
  <c r="J44" i="1"/>
  <c r="J43" i="1"/>
  <c r="J42" i="1"/>
  <c r="J41" i="1"/>
  <c r="J40" i="1"/>
  <c r="J25" i="1"/>
  <c r="J24" i="1"/>
  <c r="J23" i="1"/>
  <c r="J22" i="1"/>
  <c r="J21" i="1"/>
  <c r="J20" i="1"/>
  <c r="J19" i="1"/>
  <c r="I19" i="1" s="1"/>
  <c r="J18" i="1"/>
  <c r="J17" i="1"/>
  <c r="J16" i="1"/>
  <c r="I17" i="1" l="1"/>
  <c r="M51" i="1"/>
  <c r="K51" i="1" s="1" a="1"/>
  <c r="K51" i="1" s="1"/>
  <c r="M50" i="1"/>
  <c r="L51" i="1"/>
  <c r="L50" i="1"/>
  <c r="K50" i="1" s="1" a="1"/>
  <c r="K50" i="1" s="1"/>
  <c r="N52" i="1"/>
  <c r="M52" i="1"/>
  <c r="L52" i="1"/>
  <c r="K52" i="1" s="1" a="1"/>
  <c r="K52" i="1" s="1"/>
  <c r="K40" i="1"/>
  <c r="I40" i="1"/>
  <c r="I23" i="1"/>
  <c r="K23" i="1"/>
  <c r="K24" i="1"/>
  <c r="I24" i="1"/>
  <c r="I25" i="1"/>
  <c r="K25" i="1"/>
  <c r="K41" i="1"/>
  <c r="I41" i="1"/>
  <c r="K42" i="1"/>
  <c r="I42" i="1"/>
  <c r="K43" i="1"/>
  <c r="I43" i="1"/>
  <c r="I18" i="1"/>
  <c r="K18" i="1"/>
  <c r="I44" i="1"/>
  <c r="K44" i="1"/>
  <c r="I45" i="1"/>
  <c r="K45" i="1"/>
  <c r="I46" i="1"/>
  <c r="K46" i="1"/>
  <c r="I21" i="1"/>
  <c r="K21" i="1"/>
  <c r="I20" i="1"/>
  <c r="K20" i="1"/>
  <c r="I22" i="1"/>
  <c r="K22" i="1"/>
  <c r="K19" i="1"/>
  <c r="N50" i="1"/>
  <c r="K17" i="1"/>
  <c r="A42" i="1"/>
  <c r="A43" i="1"/>
  <c r="A40" i="1"/>
  <c r="A41" i="1"/>
  <c r="A46" i="1" s="1"/>
  <c r="A45" i="1"/>
  <c r="A44" i="1"/>
  <c r="A17" i="1"/>
  <c r="A18" i="1" l="1"/>
  <c r="I7" i="1"/>
  <c r="A60" i="1"/>
  <c r="A82" i="1"/>
  <c r="A83" i="1" s="1"/>
  <c r="A61" i="1" l="1"/>
  <c r="A19" i="1"/>
  <c r="A20" i="1"/>
  <c r="A62" i="1"/>
  <c r="A87" i="1"/>
  <c r="A88" i="1" s="1"/>
  <c r="A64" i="1" l="1"/>
  <c r="A65" i="1"/>
  <c r="A63" i="1"/>
  <c r="A66" i="1"/>
  <c r="A21" i="1"/>
  <c r="A89" i="1"/>
  <c r="A67" i="1" l="1"/>
  <c r="A68" i="1"/>
  <c r="A22" i="1"/>
  <c r="A23" i="1"/>
  <c r="A24" i="1"/>
  <c r="A69" i="1" l="1"/>
  <c r="A25" i="1"/>
  <c r="A26" i="1" s="1"/>
  <c r="A70" i="1" l="1"/>
  <c r="A27" i="1"/>
  <c r="A28" i="1" s="1"/>
  <c r="A29" i="1" s="1"/>
  <c r="A30" i="1" s="1"/>
  <c r="A31" i="1" s="1"/>
  <c r="A32" i="1" s="1"/>
  <c r="A33" i="1" s="1"/>
  <c r="A34" i="1" s="1"/>
  <c r="A35" i="1" s="1"/>
  <c r="A36" i="1" s="1"/>
  <c r="A71" i="1" l="1"/>
  <c r="A72" i="1" l="1"/>
  <c r="A73" i="1" s="1"/>
  <c r="A74" i="1" s="1"/>
  <c r="A75" i="1" l="1"/>
  <c r="A76" i="1" s="1"/>
  <c r="A77" i="1" s="1"/>
  <c r="A78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<sst xmlns="http://schemas.openxmlformats.org/spreadsheetml/2006/main" count="121" uniqueCount="90">
  <si>
    <t>Modulo d'iscrizione</t>
  </si>
  <si>
    <t>Per informazioni +39 347 730 5522</t>
  </si>
  <si>
    <t>Società:</t>
  </si>
  <si>
    <t>Riferente tecnico:</t>
  </si>
  <si>
    <t>Regione:</t>
  </si>
  <si>
    <t>Indirizzo email:</t>
  </si>
  <si>
    <t>Telefono:</t>
  </si>
  <si>
    <t>Nome</t>
  </si>
  <si>
    <t>Cognome</t>
  </si>
  <si>
    <t>Sesso</t>
  </si>
  <si>
    <t>Cintura</t>
  </si>
  <si>
    <t>Kumite</t>
  </si>
  <si>
    <t>M</t>
  </si>
  <si>
    <t>JIK</t>
  </si>
  <si>
    <t>Sì</t>
  </si>
  <si>
    <t>Gialla</t>
  </si>
  <si>
    <t>Giallo-arancio</t>
  </si>
  <si>
    <t>F</t>
  </si>
  <si>
    <t>Verde-blu</t>
  </si>
  <si>
    <t>JK</t>
  </si>
  <si>
    <t>Kata ind.</t>
  </si>
  <si>
    <t>KIK</t>
  </si>
  <si>
    <t>Arancio</t>
  </si>
  <si>
    <t>Blu-marrone</t>
  </si>
  <si>
    <t>Bianca</t>
  </si>
  <si>
    <t>Bianco-gialla</t>
  </si>
  <si>
    <t>Arancio-verde</t>
  </si>
  <si>
    <t>Verde</t>
  </si>
  <si>
    <t>Blu</t>
  </si>
  <si>
    <t>Marrone</t>
  </si>
  <si>
    <t>Nera 1° dan</t>
  </si>
  <si>
    <t>Nera 2° dan</t>
  </si>
  <si>
    <t>Nera 3° dan</t>
  </si>
  <si>
    <t>Nera 4° dan</t>
  </si>
  <si>
    <t>Nera 5° dan</t>
  </si>
  <si>
    <t>Data nascita</t>
  </si>
  <si>
    <t>Si/no</t>
  </si>
  <si>
    <t>KataCoppie</t>
  </si>
  <si>
    <t>Bianca-gialla-arancio</t>
  </si>
  <si>
    <t xml:space="preserve"> Cintura</t>
  </si>
  <si>
    <t>Quota</t>
  </si>
  <si>
    <t xml:space="preserve">Quota </t>
  </si>
  <si>
    <t>Versare quota iscrizioni su IBAN</t>
  </si>
  <si>
    <t>Quota totale iscrizioni:</t>
  </si>
  <si>
    <t>IT52 M030 7502 200C C850 1110 661</t>
  </si>
  <si>
    <t>conto intestato a ASD Karate Alfieri</t>
  </si>
  <si>
    <t>Atleta 1</t>
  </si>
  <si>
    <t>Atleta 2</t>
  </si>
  <si>
    <t>-</t>
  </si>
  <si>
    <t>Mario</t>
  </si>
  <si>
    <t>Rossi</t>
  </si>
  <si>
    <t>No</t>
  </si>
  <si>
    <t>Per la compilazione usare i menu a tendina</t>
  </si>
  <si>
    <t>Nr.</t>
  </si>
  <si>
    <t>Riserva (opzionale)</t>
  </si>
  <si>
    <t>Manca il nome</t>
  </si>
  <si>
    <t>Manca il cognome</t>
  </si>
  <si>
    <t>Errori:</t>
  </si>
  <si>
    <t>Manca il sesso</t>
  </si>
  <si>
    <t>Manca la data di nascita</t>
  </si>
  <si>
    <t>La data di nascita non è valida</t>
  </si>
  <si>
    <t>Manca la cintura</t>
  </si>
  <si>
    <t>Indicare se fa kata individuale</t>
  </si>
  <si>
    <t>Indicare se fa kumite</t>
  </si>
  <si>
    <t>Per aggiungere altri atleti, copiare l'intera ultima riga della tabella e inserirla prima di questa riga di testo</t>
  </si>
  <si>
    <t>Coppie di kata UNDER 15</t>
  </si>
  <si>
    <t>Coppie di kata OVER 15</t>
  </si>
  <si>
    <t>Anno limite under 15:</t>
  </si>
  <si>
    <t>L'atleta non ha meno di 15 anni</t>
  </si>
  <si>
    <t>L'atleta ha meno di 15 anni</t>
  </si>
  <si>
    <t>Marina</t>
  </si>
  <si>
    <t>Marrone-nera</t>
  </si>
  <si>
    <t>Manca atleta 1</t>
  </si>
  <si>
    <t>Manca atleta 2</t>
  </si>
  <si>
    <t>Un atleta appare più volte</t>
  </si>
  <si>
    <t>Cintura troppo alta</t>
  </si>
  <si>
    <t>Inviare modulo compilato a</t>
  </si>
  <si>
    <t>karatealfieri@gmail.com</t>
  </si>
  <si>
    <t>Età limite JK:</t>
  </si>
  <si>
    <t>Anno limite JK:</t>
  </si>
  <si>
    <t>Cintura limite JK:</t>
  </si>
  <si>
    <t>Nr cintura limite JK:</t>
  </si>
  <si>
    <t>2° Trofeo Alfieri - Città di Torino</t>
  </si>
  <si>
    <t>Iscrizioni entro il 15 ottobre 2026</t>
  </si>
  <si>
    <t>Quota iscrizione atleta U15:</t>
  </si>
  <si>
    <t>Quota iscrizione kata O15:</t>
  </si>
  <si>
    <t>Quota iscrizione kumite O15:</t>
  </si>
  <si>
    <t>Quota iscrizione entrambi O15:</t>
  </si>
  <si>
    <t>Quota iscrizione coppia O15:</t>
  </si>
  <si>
    <t>Quota iscrizione coppia U15: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</si>
</sst>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/mm\/yyyy"/>
    <numFmt numFmtId="165" formatCode="[$€-2]\ #,##0;[Red]\-[$€-2]\ #,##0"/>
    <numFmt numFmtId="166" formatCode="#,##0\ [$€-410];\-#,##0\ [$€-410]"/>
    <numFmt numFmtId="167" formatCode="#,##0\ [$€-410]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BFBFB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1F0C8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164" fontId="0" fillId="0" borderId="0" xfId="0" applyNumberFormat="1"/>
    <xf numFmtId="0" fontId="0" fillId="0" borderId="1" xfId="0" applyBorder="1"/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2" borderId="0" xfId="0" applyFill="1"/>
    <xf numFmtId="164" fontId="0" fillId="0" borderId="0" xfId="0" applyNumberFormat="1" applyAlignment="1">
      <alignment horizontal="left"/>
    </xf>
    <xf numFmtId="0" fontId="1" fillId="0" borderId="0" xfId="0" applyFont="1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0" borderId="1" xfId="0" applyNumberFormat="1" applyBorder="1" applyAlignment="1">
      <alignment horizontal="left"/>
    </xf>
    <xf numFmtId="0" fontId="0" fillId="3" borderId="0" xfId="0" applyFill="1"/>
    <xf numFmtId="164" fontId="0" fillId="3" borderId="0" xfId="0" applyNumberFormat="1" applyFill="1" applyAlignment="1">
      <alignment horizontal="center"/>
    </xf>
    <xf numFmtId="165" fontId="0" fillId="0" borderId="0" xfId="0" applyNumberFormat="1"/>
    <xf numFmtId="167" fontId="0" fillId="2" borderId="0" xfId="0" applyNumberFormat="1" applyFill="1" applyAlignment="1">
      <alignment horizontal="center"/>
    </xf>
    <xf numFmtId="167" fontId="0" fillId="3" borderId="0" xfId="0" applyNumberFormat="1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164" fontId="0" fillId="4" borderId="0" xfId="0" applyNumberFormat="1" applyFill="1" applyAlignment="1">
      <alignment horizontal="left"/>
    </xf>
    <xf numFmtId="164" fontId="0" fillId="4" borderId="0" xfId="0" applyNumberFormat="1" applyFill="1"/>
    <xf numFmtId="164" fontId="0" fillId="4" borderId="0" xfId="0" applyNumberFormat="1" applyFill="1" applyAlignment="1">
      <alignment horizontal="center"/>
    </xf>
    <xf numFmtId="167" fontId="0" fillId="4" borderId="0" xfId="0" applyNumberFormat="1" applyFill="1" applyAlignment="1">
      <alignment horizontal="center"/>
    </xf>
    <xf numFmtId="0" fontId="0" fillId="2" borderId="0" xfId="0" applyFill="1" applyProtection="1">
      <protection locked="0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center"/>
      <protection locked="0"/>
    </xf>
    <xf numFmtId="164" fontId="0" fillId="3" borderId="0" xfId="0" applyNumberFormat="1" applyFill="1" applyAlignment="1" applyProtection="1">
      <alignment horizontal="left"/>
      <protection locked="0"/>
    </xf>
    <xf numFmtId="164" fontId="0" fillId="3" borderId="0" xfId="0" applyNumberFormat="1" applyFill="1" applyProtection="1">
      <protection locked="0"/>
    </xf>
    <xf numFmtId="164" fontId="0" fillId="3" borderId="0" xfId="0" applyNumberFormat="1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164" fontId="0" fillId="2" borderId="0" xfId="0" applyNumberFormat="1" applyFill="1" applyAlignment="1" applyProtection="1">
      <alignment horizontal="left"/>
      <protection locked="0"/>
    </xf>
    <xf numFmtId="164" fontId="0" fillId="2" borderId="0" xfId="0" applyNumberFormat="1" applyFill="1" applyProtection="1">
      <protection locked="0"/>
    </xf>
    <xf numFmtId="164" fontId="0" fillId="2" borderId="0" xfId="0" applyNumberFormat="1" applyFill="1" applyAlignment="1" applyProtection="1">
      <alignment horizontal="center"/>
      <protection locked="0"/>
    </xf>
    <xf numFmtId="0" fontId="2" fillId="0" borderId="0" xfId="0" applyFont="1"/>
    <xf numFmtId="0" fontId="1" fillId="0" borderId="1" xfId="0" applyFont="1" applyBorder="1"/>
    <xf numFmtId="0" fontId="0" fillId="5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3" fillId="0" borderId="0" xfId="0" applyFont="1"/>
    <xf numFmtId="164" fontId="0" fillId="0" borderId="0" xfId="0" applyNumberFormat="1" applyProtection="1">
      <protection locked="0"/>
    </xf>
    <xf numFmtId="166" fontId="1" fillId="0" borderId="0" xfId="0" applyNumberFormat="1" applyFont="1" applyAlignment="1">
      <alignment horizontal="center"/>
    </xf>
    <xf numFmtId="0" fontId="0" fillId="0" borderId="0" xfId="0" applyProtection="1">
      <protection locked="0"/>
    </xf>
    <xf numFmtId="167" fontId="0" fillId="2" borderId="0" xfId="0" applyNumberFormat="1" applyFill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164" fontId="0" fillId="0" borderId="0" xfId="0" applyNumberFormat="1" applyAlignment="1" applyProtection="1">
      <alignment horizontal="left"/>
      <protection locked="0"/>
    </xf>
    <xf numFmtId="164" fontId="0" fillId="0" borderId="0" xfId="0" applyNumberFormat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3" fillId="0" borderId="0" xfId="0" applyFont="1" applyAlignment="1">
      <alignment horizontal="left"/>
    </xf>
    <xf numFmtId="167" fontId="0" fillId="0" borderId="0" xfId="0" applyNumberFormat="1" applyAlignment="1">
      <alignment horizontal="center"/>
    </xf>
    <xf numFmtId="49" fontId="0" fillId="2" borderId="3" xfId="0" quotePrefix="1" applyNumberFormat="1" applyFill="1" applyBorder="1" applyProtection="1">
      <protection locked="0"/>
    </xf>
    <xf numFmtId="0" fontId="0" fillId="6" borderId="0" xfId="0" applyFill="1"/>
    <xf numFmtId="0" fontId="0" fillId="6" borderId="0" xfId="0" applyFill="1" applyProtection="1">
      <protection locked="0"/>
    </xf>
    <xf numFmtId="164" fontId="0" fillId="6" borderId="0" xfId="0" applyNumberFormat="1" applyFill="1" applyAlignment="1">
      <alignment horizontal="center"/>
    </xf>
    <xf numFmtId="167" fontId="0" fillId="6" borderId="0" xfId="0" applyNumberFormat="1" applyFill="1" applyAlignment="1">
      <alignment horizontal="center"/>
    </xf>
    <xf numFmtId="0" fontId="0" fillId="6" borderId="0" xfId="0" applyFill="1" applyAlignment="1" applyProtection="1">
      <alignment horizontal="left"/>
      <protection locked="0"/>
    </xf>
    <xf numFmtId="164" fontId="0" fillId="3" borderId="0" xfId="0" applyNumberFormat="1" applyFill="1" applyAlignment="1" applyProtection="1">
      <alignment horizontal="left"/>
      <protection locked="0"/>
    </xf>
    <xf numFmtId="0" fontId="0" fillId="3" borderId="0" xfId="0" applyFill="1" applyAlignment="1" applyProtection="1">
      <alignment horizontal="left"/>
      <protection locked="0"/>
    </xf>
    <xf numFmtId="0" fontId="0" fillId="0" borderId="1" xfId="0" applyBorder="1" applyAlignment="1">
      <alignment horizontal="left"/>
    </xf>
    <xf numFmtId="164" fontId="0" fillId="0" borderId="1" xfId="0" applyNumberFormat="1" applyBorder="1"/>
    <xf numFmtId="0" fontId="0" fillId="0" borderId="1" xfId="0" applyBorder="1"/>
    <xf numFmtId="0" fontId="0" fillId="2" borderId="0" xfId="0" applyFill="1" applyAlignment="1" applyProtection="1">
      <alignment horizontal="left"/>
      <protection locked="0"/>
    </xf>
    <xf numFmtId="164" fontId="0" fillId="2" borderId="0" xfId="0" applyNumberFormat="1" applyFill="1" applyAlignment="1" applyProtection="1">
      <alignment horizontal="left"/>
      <protection locked="0"/>
    </xf>
    <xf numFmtId="164" fontId="0" fillId="6" borderId="0" xfId="0" applyNumberFormat="1" applyFill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</cellXfs>
  <cellStyles count="1">
    <cellStyle name="Normale" xfId="0" builtinId="0"/>
  </cellStyles>
  <dxfs count="11">
    <dxf>
      <font>
        <color theme="6" tint="0.59996337778862885"/>
      </font>
    </dxf>
    <dxf>
      <font>
        <color rgb="FF92D050"/>
      </font>
    </dxf>
    <dxf>
      <font>
        <color rgb="FFC00000"/>
      </font>
    </dxf>
    <dxf>
      <font>
        <color theme="6" tint="0.59996337778862885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</dxfs>
  <tableStyles count="0" defaultTableStyle="TableStyleMedium2" defaultPivotStyle="PivotStyleLight16"/>
  <colors>
    <mruColors>
      <color rgb="FFFBFBFB"/>
      <color rgb="FFF2F2F2"/>
      <color rgb="FFF8F8F8"/>
      <color rgb="FFC1F0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7D449B-4C24-49DC-94D5-E9F3EB790A91}" name="Sesso" displayName="Sesso" ref="A1:A3" totalsRowShown="0" headerRowDxfId="10">
  <autoFilter ref="A1:A3" xr:uid="{2E7D449B-4C24-49DC-94D5-E9F3EB790A91}"/>
  <tableColumns count="1">
    <tableColumn id="1" xr3:uid="{4AD76CD4-9561-4502-8491-2DB1596F9FA0}" name="Sesso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076CD6C-A03D-407F-ACE3-2BC0646379E4}" name="Cintura" displayName="Cintura" ref="C1:C17" totalsRowShown="0" headerRowDxfId="9">
  <autoFilter ref="C1:C17" xr:uid="{6076CD6C-A03D-407F-ACE3-2BC0646379E4}"/>
  <tableColumns count="1">
    <tableColumn id="1" xr3:uid="{E0B7113E-CC2A-4DB2-9EF6-75F662BA00A2}" name="Cintur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2D0103F-9E73-4324-A62A-2B2D87B554D2}" name="Table3" displayName="Table3" ref="G1:G5" totalsRowShown="0" headerRowDxfId="8">
  <autoFilter ref="G1:G5" xr:uid="{A2D0103F-9E73-4324-A62A-2B2D87B554D2}"/>
  <tableColumns count="1">
    <tableColumn id="1" xr3:uid="{2346FDDD-1500-4A42-8ADF-159E011A8F82}" name="Kumit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F198AC2-EAE5-4FD9-AADD-6C6510C3F6CC}" name="SiNo" displayName="SiNo" ref="E1:E3" totalsRowShown="0" headerRowDxfId="7" dataDxfId="6">
  <autoFilter ref="E1:E3" xr:uid="{7F198AC2-EAE5-4FD9-AADD-6C6510C3F6CC}"/>
  <tableColumns count="1">
    <tableColumn id="1" xr3:uid="{D269C0ED-F7DC-485C-88F5-1D6CA669282A}" name="Si/no" dataDxfId="5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8913079-0C34-4E2C-B472-7D0A9520BC35}" name="KataCoppie" displayName="KataCoppie" ref="I1:I4" totalsRowShown="0" headerRowDxfId="4">
  <autoFilter ref="I1:I4" xr:uid="{C8913079-0C34-4E2C-B472-7D0A9520BC35}"/>
  <tableColumns count="1">
    <tableColumn id="1" xr3:uid="{6FA61A1F-3D66-4D7E-A345-D23F3AEBF0CB}" name="KataCoppi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8667D-380B-4479-AF7E-EBF7EFAD1631}">
  <dimension ref="A1:N98"/>
  <sheetViews>
    <sheetView tabSelected="1" zoomScale="104" zoomScaleNormal="100" workbookViewId="0">
      <selection activeCell="C19" sqref="C19"/>
    </sheetView>
  </sheetViews>
  <sheetFormatPr defaultRowHeight="15" x14ac:dyDescent="0.25"/>
  <cols>
    <col min="1" max="1" width="3.7109375" customWidth="1"/>
    <col min="2" max="2" width="19.28515625" customWidth="1"/>
    <col min="3" max="3" width="21.42578125" bestFit="1" customWidth="1"/>
    <col min="4" max="4" width="7.7109375" style="6" customWidth="1"/>
    <col min="5" max="5" width="12.7109375" style="9" customWidth="1"/>
    <col min="6" max="6" width="15.5703125" style="2" customWidth="1"/>
    <col min="7" max="7" width="9.28515625" style="4" bestFit="1" customWidth="1"/>
    <col min="8" max="8" width="8" style="4" customWidth="1"/>
    <col min="9" max="9" width="9" style="4" customWidth="1"/>
    <col min="10" max="10" width="8.85546875" hidden="1" customWidth="1"/>
    <col min="12" max="14" width="8.85546875" hidden="1" customWidth="1"/>
  </cols>
  <sheetData>
    <row r="1" spans="1:10" ht="26.25" x14ac:dyDescent="0.4">
      <c r="A1" s="34" t="s">
        <v>82</v>
      </c>
      <c r="B1" s="34"/>
    </row>
    <row r="2" spans="1:10" x14ac:dyDescent="0.25">
      <c r="A2" t="s">
        <v>0</v>
      </c>
      <c r="F2" s="9" t="s">
        <v>42</v>
      </c>
    </row>
    <row r="3" spans="1:10" x14ac:dyDescent="0.25">
      <c r="A3" t="s">
        <v>83</v>
      </c>
      <c r="F3" s="40" t="s">
        <v>44</v>
      </c>
    </row>
    <row r="4" spans="1:10" x14ac:dyDescent="0.25">
      <c r="A4" t="s">
        <v>1</v>
      </c>
      <c r="F4" s="2" t="s">
        <v>45</v>
      </c>
    </row>
    <row r="5" spans="1:10" x14ac:dyDescent="0.25">
      <c r="A5" t="s">
        <v>76</v>
      </c>
      <c r="C5" s="42" t="s">
        <v>77</v>
      </c>
      <c r="F5" s="2" t="str">
        <f>"Causale: Trofeo Alfieri "&amp;C7</f>
        <v xml:space="preserve">Causale: Trofeo Alfieri </v>
      </c>
    </row>
    <row r="7" spans="1:10" x14ac:dyDescent="0.25">
      <c r="A7" s="1" t="s">
        <v>2</v>
      </c>
      <c r="C7" s="47"/>
      <c r="D7" s="50" t="str">
        <f>IF(LEN(C7)&lt;3," *","")</f>
        <v xml:space="preserve"> *</v>
      </c>
      <c r="F7" s="2" t="s">
        <v>43</v>
      </c>
      <c r="I7" s="41">
        <f>SUM(I16:I47)+SUM(I50:I55)+SUM(I59:I90)+SUM(I93:I98)</f>
        <v>0</v>
      </c>
    </row>
    <row r="8" spans="1:10" x14ac:dyDescent="0.25">
      <c r="A8" t="s">
        <v>4</v>
      </c>
      <c r="C8" s="48"/>
      <c r="D8" s="50" t="str">
        <f t="shared" ref="D8:D11" si="0">IF(LEN(C8)&lt;3," *","")</f>
        <v xml:space="preserve"> *</v>
      </c>
    </row>
    <row r="9" spans="1:10" x14ac:dyDescent="0.25">
      <c r="A9" t="s">
        <v>3</v>
      </c>
      <c r="C9" s="49"/>
      <c r="D9" s="50" t="str">
        <f t="shared" si="0"/>
        <v xml:space="preserve"> *</v>
      </c>
    </row>
    <row r="10" spans="1:10" x14ac:dyDescent="0.25">
      <c r="A10" t="s">
        <v>5</v>
      </c>
      <c r="C10" s="48"/>
      <c r="D10" s="50" t="str">
        <f t="shared" si="0"/>
        <v xml:space="preserve"> *</v>
      </c>
    </row>
    <row r="11" spans="1:10" x14ac:dyDescent="0.25">
      <c r="A11" t="s">
        <v>6</v>
      </c>
      <c r="C11" s="52"/>
      <c r="D11" s="50" t="str">
        <f t="shared" si="0"/>
        <v xml:space="preserve"> *</v>
      </c>
    </row>
    <row r="12" spans="1:10" x14ac:dyDescent="0.25">
      <c r="C12" s="9"/>
      <c r="D12" s="50"/>
      <c r="F12" s="2" t="s">
        <v>52</v>
      </c>
    </row>
    <row r="14" spans="1:10" x14ac:dyDescent="0.25">
      <c r="A14" s="1" t="str">
        <f>"Atleti UNDER  15 (nati dal "&amp;Anno_limite_under_15&amp;") - mattina"</f>
        <v>Atleti UNDER  15 (nati dal 2012) - mattina</v>
      </c>
    </row>
    <row r="15" spans="1:10" x14ac:dyDescent="0.25">
      <c r="A15" s="7" t="s">
        <v>53</v>
      </c>
      <c r="B15" s="3" t="s">
        <v>7</v>
      </c>
      <c r="C15" s="3" t="s">
        <v>8</v>
      </c>
      <c r="D15" s="7" t="s">
        <v>9</v>
      </c>
      <c r="E15" s="12" t="s">
        <v>35</v>
      </c>
      <c r="F15" s="12" t="s">
        <v>39</v>
      </c>
      <c r="G15" s="5" t="s">
        <v>20</v>
      </c>
      <c r="H15" s="5" t="s">
        <v>11</v>
      </c>
      <c r="I15" s="5" t="s">
        <v>41</v>
      </c>
    </row>
    <row r="16" spans="1:10" x14ac:dyDescent="0.25">
      <c r="A16" s="36" t="s">
        <v>48</v>
      </c>
      <c r="B16" s="18" t="s">
        <v>49</v>
      </c>
      <c r="C16" s="18" t="s">
        <v>50</v>
      </c>
      <c r="D16" s="19" t="s">
        <v>12</v>
      </c>
      <c r="E16" s="20">
        <v>43830</v>
      </c>
      <c r="F16" s="21" t="s">
        <v>16</v>
      </c>
      <c r="G16" s="22" t="s">
        <v>14</v>
      </c>
      <c r="H16" s="22" t="s">
        <v>19</v>
      </c>
      <c r="I16" s="23" t="s">
        <v>48</v>
      </c>
      <c r="J16" t="str">
        <f>B16 &amp; " "&amp; C16</f>
        <v>Mario Rossi</v>
      </c>
    </row>
    <row r="17" spans="1:13" x14ac:dyDescent="0.25">
      <c r="A17" s="37" t="str">
        <f>IF(LEN(J17)&gt;=2,MAX(A$16:A16)+1,"")</f>
        <v/>
      </c>
      <c r="B17" s="25"/>
      <c r="C17" s="25"/>
      <c r="D17" s="26"/>
      <c r="E17" s="27"/>
      <c r="F17" s="28"/>
      <c r="G17" s="29"/>
      <c r="H17" s="29"/>
      <c r="I17" s="17" t="str">
        <f t="shared" ref="I17:I46" si="1">IF(AND(LEN(J17)&gt;1,LEN(G17)&gt;1,LEN(H17)&gt;1),IF(AND(G17="No",H17="No"),0,Quota_iscrizione_atleta_U15),"")</f>
        <v/>
      </c>
      <c r="J17" t="str">
        <f t="shared" ref="J17:J46" si="2">B17 &amp; " "&amp; C17</f>
        <v xml:space="preserve"> </v>
      </c>
      <c r="K17" s="39" t="str">
        <f>IF(LEN(J17)&lt;2,"",IF(LEN(D17)&lt;1,Dati!$N$4,IF(LEN(E17)&lt;1,Dati!$N$5,IF(NOT(ISNUMBER(YEAR(E17))),Dati!$N$6,IF(YEAR(E17)&lt;Anno_limite_under_15,Dati!$N$10,IF(LEN(F17)&lt;1,Dati!$N$7,IF(LEN(G17)&lt;1,Dati!$N$8,IF(LEN(H17)&lt;1,Dati!$N$9,IF(AND(H17="JK",OR(YEAR(E17)&gt;Anno_limite_JK,M17&lt;Nr_cintura_limite_JK)),Dati!$N$16,"✓")))))))))</f>
        <v/>
      </c>
      <c r="L17" s="2" t="str">
        <f t="shared" ref="L17:L46" si="3">""&amp;F17</f>
        <v/>
      </c>
      <c r="M17">
        <f>IF(LEN(F17)&gt;0,MATCH(F17,Cintura[Cintura],0),0)</f>
        <v>0</v>
      </c>
    </row>
    <row r="18" spans="1:13" x14ac:dyDescent="0.25">
      <c r="A18" s="38" t="str">
        <f>IF(LEN(J18)&gt;=2,MAX(A$16:A17)+1,"")</f>
        <v/>
      </c>
      <c r="B18" s="24"/>
      <c r="C18" s="24"/>
      <c r="D18" s="30"/>
      <c r="E18" s="31"/>
      <c r="F18" s="32"/>
      <c r="G18" s="33"/>
      <c r="H18" s="33"/>
      <c r="I18" s="16" t="str">
        <f t="shared" si="1"/>
        <v/>
      </c>
      <c r="J18" t="str">
        <f t="shared" si="2"/>
        <v xml:space="preserve"> </v>
      </c>
      <c r="K18" s="39" t="str">
        <f>IF(LEN(J18)&lt;2,"",IF(LEN(D18)&lt;1,Dati!$N$4,IF(LEN(E18)&lt;1,Dati!$N$5,IF(NOT(ISNUMBER(YEAR(E18))),Dati!$N$6,IF(YEAR(E18)&lt;Anno_limite_under_15,Dati!$N$10,IF(LEN(F18)&lt;1,Dati!$N$7,IF(LEN(G18)&lt;1,Dati!$N$8,IF(LEN(H18)&lt;1,Dati!$N$9,IF(AND(H18="JK",OR(YEAR(E18)&gt;Anno_limite_JK,M18&lt;Nr_cintura_limite_JK)),Dati!$N$16,"✓")))))))))</f>
        <v/>
      </c>
      <c r="L18" s="2" t="str">
        <f t="shared" si="3"/>
        <v/>
      </c>
      <c r="M18">
        <f>IF(LEN(F18)&gt;0,MATCH(F18,Cintura[Cintura],0),0)</f>
        <v>0</v>
      </c>
    </row>
    <row r="19" spans="1:13" x14ac:dyDescent="0.25">
      <c r="A19" s="37" t="str">
        <f>IF(LEN(J19)&gt;=2,MAX(A$16:A18)+1,"")</f>
        <v/>
      </c>
      <c r="B19" s="25"/>
      <c r="C19" s="25"/>
      <c r="D19" s="26"/>
      <c r="E19" s="27"/>
      <c r="F19" s="28"/>
      <c r="G19" s="29"/>
      <c r="H19" s="29"/>
      <c r="I19" s="51" t="str">
        <f t="shared" si="1"/>
        <v/>
      </c>
      <c r="J19" t="str">
        <f t="shared" si="2"/>
        <v xml:space="preserve"> </v>
      </c>
      <c r="K19" s="39" t="str">
        <f>IF(LEN(J19)&lt;2,"",IF(LEN(D19)&lt;1,Dati!$N$4,IF(LEN(E19)&lt;1,Dati!$N$5,IF(NOT(ISNUMBER(YEAR(E19))),Dati!$N$6,IF(YEAR(E19)&lt;Anno_limite_under_15,Dati!$N$10,IF(LEN(F19)&lt;1,Dati!$N$7,IF(LEN(G19)&lt;1,Dati!$N$8,IF(LEN(H19)&lt;1,Dati!$N$9,IF(AND(H19="JK",OR(YEAR(E19)&gt;Anno_limite_JK,M19&lt;Nr_cintura_limite_JK)),Dati!$N$16,"✓")))))))))</f>
        <v/>
      </c>
      <c r="L19" s="2" t="str">
        <f t="shared" si="3"/>
        <v/>
      </c>
      <c r="M19">
        <f>IF(LEN(F19)&gt;0,MATCH(F19,Cintura[Cintura],0),0)</f>
        <v>0</v>
      </c>
    </row>
    <row r="20" spans="1:13" x14ac:dyDescent="0.25">
      <c r="A20" s="38" t="str">
        <f>IF(LEN(J20)&gt;=2,MAX(A$16:A19)+1,"")</f>
        <v/>
      </c>
      <c r="B20" s="24"/>
      <c r="C20" s="24"/>
      <c r="D20" s="30"/>
      <c r="E20" s="31"/>
      <c r="F20" s="32"/>
      <c r="G20" s="33"/>
      <c r="H20" s="33"/>
      <c r="I20" s="16" t="str">
        <f t="shared" si="1"/>
        <v/>
      </c>
      <c r="J20" t="str">
        <f t="shared" si="2"/>
        <v xml:space="preserve"> </v>
      </c>
      <c r="K20" s="39" t="str">
        <f>IF(LEN(J20)&lt;2,"",IF(LEN(D20)&lt;1,Dati!$N$4,IF(LEN(E20)&lt;1,Dati!$N$5,IF(NOT(ISNUMBER(YEAR(E20))),Dati!$N$6,IF(YEAR(E20)&lt;Anno_limite_under_15,Dati!$N$10,IF(LEN(F20)&lt;1,Dati!$N$7,IF(LEN(G20)&lt;1,Dati!$N$8,IF(LEN(H20)&lt;1,Dati!$N$9,IF(AND(H20="JK",OR(YEAR(E20)&gt;Anno_limite_JK,M20&lt;Nr_cintura_limite_JK)),Dati!$N$16,"✓")))))))))</f>
        <v/>
      </c>
      <c r="L20" s="2" t="str">
        <f t="shared" si="3"/>
        <v/>
      </c>
      <c r="M20">
        <f>IF(LEN(F20)&gt;0,MATCH(F20,Cintura[Cintura],0),0)</f>
        <v>0</v>
      </c>
    </row>
    <row r="21" spans="1:13" x14ac:dyDescent="0.25">
      <c r="A21" s="37" t="str">
        <f>IF(LEN(J21)&gt;=2,MAX(A$16:A20)+1,"")</f>
        <v/>
      </c>
      <c r="B21" s="25"/>
      <c r="C21" s="25"/>
      <c r="D21" s="26"/>
      <c r="E21" s="27"/>
      <c r="F21" s="28"/>
      <c r="G21" s="29"/>
      <c r="H21" s="29"/>
      <c r="I21" s="51" t="str">
        <f t="shared" si="1"/>
        <v/>
      </c>
      <c r="J21" t="str">
        <f t="shared" si="2"/>
        <v xml:space="preserve"> </v>
      </c>
      <c r="K21" s="39" t="str">
        <f>IF(LEN(J21)&lt;2,"",IF(LEN(D21)&lt;1,Dati!$N$4,IF(LEN(E21)&lt;1,Dati!$N$5,IF(NOT(ISNUMBER(YEAR(E21))),Dati!$N$6,IF(YEAR(E21)&lt;Anno_limite_under_15,Dati!$N$10,IF(LEN(F21)&lt;1,Dati!$N$7,IF(LEN(G21)&lt;1,Dati!$N$8,IF(LEN(H21)&lt;1,Dati!$N$9,IF(AND(H21="JK",OR(YEAR(E21)&gt;Anno_limite_JK,M21&lt;Nr_cintura_limite_JK)),Dati!$N$16,"✓")))))))))</f>
        <v/>
      </c>
      <c r="L21" s="2" t="str">
        <f t="shared" si="3"/>
        <v/>
      </c>
      <c r="M21">
        <f>IF(LEN(F21)&gt;0,MATCH(F21,Cintura[Cintura],0),0)</f>
        <v>0</v>
      </c>
    </row>
    <row r="22" spans="1:13" x14ac:dyDescent="0.25">
      <c r="A22" s="38" t="str">
        <f>IF(LEN(J22)&gt;=2,MAX(A$16:A21)+1,"")</f>
        <v/>
      </c>
      <c r="B22" s="24"/>
      <c r="C22" s="24"/>
      <c r="D22" s="30"/>
      <c r="E22" s="31"/>
      <c r="F22" s="32"/>
      <c r="G22" s="33"/>
      <c r="H22" s="33"/>
      <c r="I22" s="16" t="str">
        <f t="shared" si="1"/>
        <v/>
      </c>
      <c r="J22" t="str">
        <f t="shared" si="2"/>
        <v xml:space="preserve"> </v>
      </c>
      <c r="K22" s="39" t="str">
        <f>IF(LEN(J22)&lt;2,"",IF(LEN(D22)&lt;1,Dati!$N$4,IF(LEN(E22)&lt;1,Dati!$N$5,IF(NOT(ISNUMBER(YEAR(E22))),Dati!$N$6,IF(YEAR(E22)&lt;Anno_limite_under_15,Dati!$N$10,IF(LEN(F22)&lt;1,Dati!$N$7,IF(LEN(G22)&lt;1,Dati!$N$8,IF(LEN(H22)&lt;1,Dati!$N$9,IF(AND(H22="JK",OR(YEAR(E22)&gt;Anno_limite_JK,M22&lt;Nr_cintura_limite_JK)),Dati!$N$16,"✓")))))))))</f>
        <v/>
      </c>
      <c r="L22" s="2" t="str">
        <f t="shared" si="3"/>
        <v/>
      </c>
      <c r="M22">
        <f>IF(LEN(F22)&gt;0,MATCH(F22,Cintura[Cintura],0),0)</f>
        <v>0</v>
      </c>
    </row>
    <row r="23" spans="1:13" x14ac:dyDescent="0.25">
      <c r="A23" s="37" t="str">
        <f>IF(LEN(J23)&gt;=2,MAX(A$16:A22)+1,"")</f>
        <v/>
      </c>
      <c r="B23" s="25"/>
      <c r="C23" s="25"/>
      <c r="D23" s="26"/>
      <c r="E23" s="27"/>
      <c r="F23" s="28"/>
      <c r="G23" s="29"/>
      <c r="H23" s="29"/>
      <c r="I23" s="51" t="str">
        <f t="shared" si="1"/>
        <v/>
      </c>
      <c r="J23" t="str">
        <f t="shared" si="2"/>
        <v xml:space="preserve"> </v>
      </c>
      <c r="K23" s="39" t="str">
        <f>IF(LEN(J23)&lt;2,"",IF(LEN(D23)&lt;1,Dati!$N$4,IF(LEN(E23)&lt;1,Dati!$N$5,IF(NOT(ISNUMBER(YEAR(E23))),Dati!$N$6,IF(YEAR(E23)&lt;Anno_limite_under_15,Dati!$N$10,IF(LEN(F23)&lt;1,Dati!$N$7,IF(LEN(G23)&lt;1,Dati!$N$8,IF(LEN(H23)&lt;1,Dati!$N$9,IF(AND(H23="JK",OR(YEAR(E23)&gt;Anno_limite_JK,M23&lt;Nr_cintura_limite_JK)),Dati!$N$16,"✓")))))))))</f>
        <v/>
      </c>
      <c r="L23" s="2" t="str">
        <f t="shared" si="3"/>
        <v/>
      </c>
      <c r="M23">
        <f>IF(LEN(F23)&gt;0,MATCH(F23,Cintura[Cintura],0),0)</f>
        <v>0</v>
      </c>
    </row>
    <row r="24" spans="1:13" x14ac:dyDescent="0.25">
      <c r="A24" s="38" t="str">
        <f>IF(LEN(J24)&gt;=2,MAX(A$16:A23)+1,"")</f>
        <v/>
      </c>
      <c r="B24" s="24"/>
      <c r="C24" s="24"/>
      <c r="D24" s="30"/>
      <c r="E24" s="31"/>
      <c r="F24" s="32"/>
      <c r="G24" s="33"/>
      <c r="H24" s="33"/>
      <c r="I24" s="16" t="str">
        <f t="shared" si="1"/>
        <v/>
      </c>
      <c r="J24" t="str">
        <f t="shared" si="2"/>
        <v xml:space="preserve"> </v>
      </c>
      <c r="K24" s="39" t="str">
        <f>IF(LEN(J24)&lt;2,"",IF(LEN(D24)&lt;1,Dati!$N$4,IF(LEN(E24)&lt;1,Dati!$N$5,IF(NOT(ISNUMBER(YEAR(E24))),Dati!$N$6,IF(YEAR(E24)&lt;Anno_limite_under_15,Dati!$N$10,IF(LEN(F24)&lt;1,Dati!$N$7,IF(LEN(G24)&lt;1,Dati!$N$8,IF(LEN(H24)&lt;1,Dati!$N$9,IF(AND(H24="JK",OR(YEAR(E24)&gt;Anno_limite_JK,M24&lt;Nr_cintura_limite_JK)),Dati!$N$16,"✓")))))))))</f>
        <v/>
      </c>
      <c r="L24" s="2" t="str">
        <f t="shared" si="3"/>
        <v/>
      </c>
      <c r="M24">
        <f>IF(LEN(F24)&gt;0,MATCH(F24,Cintura[Cintura],0),0)</f>
        <v>0</v>
      </c>
    </row>
    <row r="25" spans="1:13" x14ac:dyDescent="0.25">
      <c r="A25" s="37" t="str">
        <f>IF(LEN(J25)&gt;=2,MAX(A$16:A24)+1,"")</f>
        <v/>
      </c>
      <c r="B25" s="25"/>
      <c r="C25" s="25"/>
      <c r="D25" s="26"/>
      <c r="E25" s="27"/>
      <c r="F25" s="28"/>
      <c r="G25" s="29"/>
      <c r="H25" s="29"/>
      <c r="I25" s="51" t="str">
        <f t="shared" si="1"/>
        <v/>
      </c>
      <c r="J25" t="str">
        <f t="shared" si="2"/>
        <v xml:space="preserve"> </v>
      </c>
      <c r="K25" s="39" t="str">
        <f>IF(LEN(J25)&lt;2,"",IF(LEN(D25)&lt;1,Dati!$N$4,IF(LEN(E25)&lt;1,Dati!$N$5,IF(NOT(ISNUMBER(YEAR(E25))),Dati!$N$6,IF(YEAR(E25)&lt;Anno_limite_under_15,Dati!$N$10,IF(LEN(F25)&lt;1,Dati!$N$7,IF(LEN(G25)&lt;1,Dati!$N$8,IF(LEN(H25)&lt;1,Dati!$N$9,IF(AND(H25="JK",OR(YEAR(E25)&gt;Anno_limite_JK,M25&lt;Nr_cintura_limite_JK)),Dati!$N$16,"✓")))))))))</f>
        <v/>
      </c>
      <c r="L25" s="2" t="str">
        <f t="shared" si="3"/>
        <v/>
      </c>
      <c r="M25">
        <f>IF(LEN(F25)&gt;0,MATCH(F25,Cintura[Cintura],0),0)</f>
        <v>0</v>
      </c>
    </row>
    <row r="26" spans="1:13" x14ac:dyDescent="0.25">
      <c r="A26" s="38" t="str">
        <f>IF(LEN(J26)&gt;=2,MAX(A$16:A25)+1,"")</f>
        <v/>
      </c>
      <c r="B26" s="24"/>
      <c r="C26" s="24"/>
      <c r="D26" s="30"/>
      <c r="E26" s="31"/>
      <c r="F26" s="32"/>
      <c r="G26" s="33"/>
      <c r="H26" s="33"/>
      <c r="I26" s="16" t="str">
        <f t="shared" si="1"/>
        <v/>
      </c>
      <c r="J26" t="str">
        <f t="shared" ref="J26:J39" si="4">B26 &amp; " "&amp; C26</f>
        <v xml:space="preserve"> </v>
      </c>
      <c r="K26" s="39" t="str">
        <f>IF(LEN(J26)&lt;2,"",IF(LEN(D26)&lt;1,Dati!$N$4,IF(LEN(E26)&lt;1,Dati!$N$5,IF(NOT(ISNUMBER(YEAR(E26))),Dati!$N$6,IF(YEAR(E26)&lt;Anno_limite_under_15,Dati!$N$10,IF(LEN(F26)&lt;1,Dati!$N$7,IF(LEN(G26)&lt;1,Dati!$N$8,IF(LEN(H26)&lt;1,Dati!$N$9,IF(AND(H26="JK",OR(YEAR(E26)&gt;Anno_limite_JK,M26&lt;Nr_cintura_limite_JK)),Dati!$N$16,"✓")))))))))</f>
        <v/>
      </c>
      <c r="L26" s="2" t="str">
        <f t="shared" si="3"/>
        <v/>
      </c>
      <c r="M26">
        <f>IF(LEN(F26)&gt;0,MATCH(F26,Cintura[Cintura],0),0)</f>
        <v>0</v>
      </c>
    </row>
    <row r="27" spans="1:13" x14ac:dyDescent="0.25">
      <c r="A27" s="37" t="str">
        <f>IF(LEN(J27)&gt;=2,MAX(A$16:A26)+1,"")</f>
        <v/>
      </c>
      <c r="B27" s="25"/>
      <c r="C27" s="25"/>
      <c r="D27" s="26"/>
      <c r="E27" s="27"/>
      <c r="F27" s="28"/>
      <c r="G27" s="29"/>
      <c r="H27" s="29"/>
      <c r="I27" s="51" t="str">
        <f t="shared" si="1"/>
        <v/>
      </c>
      <c r="J27" t="str">
        <f t="shared" si="4"/>
        <v xml:space="preserve"> </v>
      </c>
      <c r="K27" s="39" t="str">
        <f>IF(LEN(J27)&lt;2,"",IF(LEN(D27)&lt;1,Dati!$N$4,IF(LEN(E27)&lt;1,Dati!$N$5,IF(NOT(ISNUMBER(YEAR(E27))),Dati!$N$6,IF(YEAR(E27)&lt;Anno_limite_under_15,Dati!$N$10,IF(LEN(F27)&lt;1,Dati!$N$7,IF(LEN(G27)&lt;1,Dati!$N$8,IF(LEN(H27)&lt;1,Dati!$N$9,IF(AND(H27="JK",OR(YEAR(E27)&gt;Anno_limite_JK,M27&lt;Nr_cintura_limite_JK)),Dati!$N$16,"✓")))))))))</f>
        <v/>
      </c>
      <c r="L27" s="2" t="str">
        <f t="shared" si="3"/>
        <v/>
      </c>
      <c r="M27">
        <f>IF(LEN(F27)&gt;0,MATCH(F27,Cintura[Cintura],0),0)</f>
        <v>0</v>
      </c>
    </row>
    <row r="28" spans="1:13" x14ac:dyDescent="0.25">
      <c r="A28" s="38" t="str">
        <f>IF(LEN(J28)&gt;=2,MAX(A$16:A27)+1,"")</f>
        <v/>
      </c>
      <c r="B28" s="24"/>
      <c r="C28" s="24"/>
      <c r="D28" s="30"/>
      <c r="E28" s="31"/>
      <c r="F28" s="32"/>
      <c r="G28" s="33"/>
      <c r="H28" s="33"/>
      <c r="I28" s="16" t="str">
        <f t="shared" si="1"/>
        <v/>
      </c>
      <c r="J28" t="str">
        <f t="shared" si="4"/>
        <v xml:space="preserve"> </v>
      </c>
      <c r="K28" s="39" t="str">
        <f>IF(LEN(J28)&lt;2,"",IF(LEN(D28)&lt;1,Dati!$N$4,IF(LEN(E28)&lt;1,Dati!$N$5,IF(NOT(ISNUMBER(YEAR(E28))),Dati!$N$6,IF(YEAR(E28)&lt;Anno_limite_under_15,Dati!$N$10,IF(LEN(F28)&lt;1,Dati!$N$7,IF(LEN(G28)&lt;1,Dati!$N$8,IF(LEN(H28)&lt;1,Dati!$N$9,IF(AND(H28="JK",OR(YEAR(E28)&gt;Anno_limite_JK,M28&lt;Nr_cintura_limite_JK)),Dati!$N$16,"✓")))))))))</f>
        <v/>
      </c>
      <c r="L28" s="2" t="str">
        <f t="shared" si="3"/>
        <v/>
      </c>
      <c r="M28">
        <f>IF(LEN(F28)&gt;0,MATCH(F28,Cintura[Cintura],0),0)</f>
        <v>0</v>
      </c>
    </row>
    <row r="29" spans="1:13" x14ac:dyDescent="0.25">
      <c r="A29" s="37" t="str">
        <f>IF(LEN(J29)&gt;=2,MAX(A$16:A28)+1,"")</f>
        <v/>
      </c>
      <c r="B29" s="25"/>
      <c r="C29" s="25"/>
      <c r="D29" s="26"/>
      <c r="E29" s="27"/>
      <c r="F29" s="28"/>
      <c r="G29" s="29"/>
      <c r="H29" s="29"/>
      <c r="I29" s="51" t="str">
        <f t="shared" si="1"/>
        <v/>
      </c>
      <c r="J29" t="str">
        <f t="shared" si="4"/>
        <v xml:space="preserve"> </v>
      </c>
      <c r="K29" s="39" t="str">
        <f>IF(LEN(J29)&lt;2,"",IF(LEN(D29)&lt;1,Dati!$N$4,IF(LEN(E29)&lt;1,Dati!$N$5,IF(NOT(ISNUMBER(YEAR(E29))),Dati!$N$6,IF(YEAR(E29)&lt;Anno_limite_under_15,Dati!$N$10,IF(LEN(F29)&lt;1,Dati!$N$7,IF(LEN(G29)&lt;1,Dati!$N$8,IF(LEN(H29)&lt;1,Dati!$N$9,IF(AND(H29="JK",OR(YEAR(E29)&gt;Anno_limite_JK,M29&lt;Nr_cintura_limite_JK)),Dati!$N$16,"✓")))))))))</f>
        <v/>
      </c>
      <c r="L29" s="2" t="str">
        <f t="shared" si="3"/>
        <v/>
      </c>
      <c r="M29">
        <f>IF(LEN(F29)&gt;0,MATCH(F29,Cintura[Cintura],0),0)</f>
        <v>0</v>
      </c>
    </row>
    <row r="30" spans="1:13" x14ac:dyDescent="0.25">
      <c r="A30" s="38" t="str">
        <f>IF(LEN(J30)&gt;=2,MAX(A$16:A29)+1,"")</f>
        <v/>
      </c>
      <c r="B30" s="24"/>
      <c r="C30" s="24"/>
      <c r="D30" s="30"/>
      <c r="E30" s="31"/>
      <c r="F30" s="32"/>
      <c r="G30" s="33"/>
      <c r="H30" s="33"/>
      <c r="I30" s="16" t="str">
        <f t="shared" si="1"/>
        <v/>
      </c>
      <c r="J30" t="str">
        <f t="shared" si="4"/>
        <v xml:space="preserve"> </v>
      </c>
      <c r="K30" s="39" t="str">
        <f>IF(LEN(J30)&lt;2,"",IF(LEN(D30)&lt;1,Dati!$N$4,IF(LEN(E30)&lt;1,Dati!$N$5,IF(NOT(ISNUMBER(YEAR(E30))),Dati!$N$6,IF(YEAR(E30)&lt;Anno_limite_under_15,Dati!$N$10,IF(LEN(F30)&lt;1,Dati!$N$7,IF(LEN(G30)&lt;1,Dati!$N$8,IF(LEN(H30)&lt;1,Dati!$N$9,IF(AND(H30="JK",OR(YEAR(E30)&gt;Anno_limite_JK,M30&lt;Nr_cintura_limite_JK)),Dati!$N$16,"✓")))))))))</f>
        <v/>
      </c>
      <c r="L30" s="2" t="str">
        <f t="shared" si="3"/>
        <v/>
      </c>
      <c r="M30">
        <f>IF(LEN(F30)&gt;0,MATCH(F30,Cintura[Cintura],0),0)</f>
        <v>0</v>
      </c>
    </row>
    <row r="31" spans="1:13" x14ac:dyDescent="0.25">
      <c r="A31" s="37" t="str">
        <f>IF(LEN(J31)&gt;=2,MAX(A$16:A30)+1,"")</f>
        <v/>
      </c>
      <c r="B31" s="25"/>
      <c r="C31" s="25"/>
      <c r="D31" s="26"/>
      <c r="E31" s="27"/>
      <c r="F31" s="28"/>
      <c r="G31" s="29"/>
      <c r="H31" s="29"/>
      <c r="I31" s="51" t="str">
        <f t="shared" si="1"/>
        <v/>
      </c>
      <c r="J31" t="str">
        <f t="shared" si="4"/>
        <v xml:space="preserve"> </v>
      </c>
      <c r="K31" s="39" t="str">
        <f>IF(LEN(J31)&lt;2,"",IF(LEN(D31)&lt;1,Dati!$N$4,IF(LEN(E31)&lt;1,Dati!$N$5,IF(NOT(ISNUMBER(YEAR(E31))),Dati!$N$6,IF(YEAR(E31)&lt;Anno_limite_under_15,Dati!$N$10,IF(LEN(F31)&lt;1,Dati!$N$7,IF(LEN(G31)&lt;1,Dati!$N$8,IF(LEN(H31)&lt;1,Dati!$N$9,IF(AND(H31="JK",OR(YEAR(E31)&gt;Anno_limite_JK,M31&lt;Nr_cintura_limite_JK)),Dati!$N$16,"✓")))))))))</f>
        <v/>
      </c>
      <c r="L31" s="2" t="str">
        <f t="shared" si="3"/>
        <v/>
      </c>
      <c r="M31">
        <f>IF(LEN(F31)&gt;0,MATCH(F31,Cintura[Cintura],0),0)</f>
        <v>0</v>
      </c>
    </row>
    <row r="32" spans="1:13" x14ac:dyDescent="0.25">
      <c r="A32" s="38" t="str">
        <f>IF(LEN(J32)&gt;=2,MAX(A$16:A31)+1,"")</f>
        <v/>
      </c>
      <c r="B32" s="24"/>
      <c r="C32" s="24"/>
      <c r="D32" s="30"/>
      <c r="E32" s="31"/>
      <c r="F32" s="32"/>
      <c r="G32" s="33"/>
      <c r="H32" s="33"/>
      <c r="I32" s="16" t="str">
        <f t="shared" si="1"/>
        <v/>
      </c>
      <c r="J32" t="str">
        <f t="shared" si="4"/>
        <v xml:space="preserve"> </v>
      </c>
      <c r="K32" s="39" t="str">
        <f>IF(LEN(J32)&lt;2,"",IF(LEN(D32)&lt;1,Dati!$N$4,IF(LEN(E32)&lt;1,Dati!$N$5,IF(NOT(ISNUMBER(YEAR(E32))),Dati!$N$6,IF(YEAR(E32)&lt;Anno_limite_under_15,Dati!$N$10,IF(LEN(F32)&lt;1,Dati!$N$7,IF(LEN(G32)&lt;1,Dati!$N$8,IF(LEN(H32)&lt;1,Dati!$N$9,IF(AND(H32="JK",OR(YEAR(E32)&gt;Anno_limite_JK,M32&lt;Nr_cintura_limite_JK)),Dati!$N$16,"✓")))))))))</f>
        <v/>
      </c>
      <c r="L32" s="2" t="str">
        <f t="shared" si="3"/>
        <v/>
      </c>
      <c r="M32">
        <f>IF(LEN(F32)&gt;0,MATCH(F32,Cintura[Cintura],0),0)</f>
        <v>0</v>
      </c>
    </row>
    <row r="33" spans="1:13" x14ac:dyDescent="0.25">
      <c r="A33" s="37" t="str">
        <f>IF(LEN(J33)&gt;=2,MAX(A$16:A32)+1,"")</f>
        <v/>
      </c>
      <c r="B33" s="25"/>
      <c r="C33" s="25"/>
      <c r="D33" s="26"/>
      <c r="E33" s="27"/>
      <c r="F33" s="28"/>
      <c r="G33" s="29"/>
      <c r="H33" s="29"/>
      <c r="I33" s="51" t="str">
        <f t="shared" si="1"/>
        <v/>
      </c>
      <c r="J33" t="str">
        <f t="shared" si="4"/>
        <v xml:space="preserve"> </v>
      </c>
      <c r="K33" s="39" t="str">
        <f>IF(LEN(J33)&lt;2,"",IF(LEN(D33)&lt;1,Dati!$N$4,IF(LEN(E33)&lt;1,Dati!$N$5,IF(NOT(ISNUMBER(YEAR(E33))),Dati!$N$6,IF(YEAR(E33)&lt;Anno_limite_under_15,Dati!$N$10,IF(LEN(F33)&lt;1,Dati!$N$7,IF(LEN(G33)&lt;1,Dati!$N$8,IF(LEN(H33)&lt;1,Dati!$N$9,IF(AND(H33="JK",OR(YEAR(E33)&gt;Anno_limite_JK,M33&lt;Nr_cintura_limite_JK)),Dati!$N$16,"✓")))))))))</f>
        <v/>
      </c>
      <c r="L33" s="2" t="str">
        <f t="shared" si="3"/>
        <v/>
      </c>
      <c r="M33">
        <f>IF(LEN(F33)&gt;0,MATCH(F33,Cintura[Cintura],0),0)</f>
        <v>0</v>
      </c>
    </row>
    <row r="34" spans="1:13" x14ac:dyDescent="0.25">
      <c r="A34" s="38" t="str">
        <f>IF(LEN(J34)&gt;=2,MAX(A$16:A33)+1,"")</f>
        <v/>
      </c>
      <c r="B34" s="24"/>
      <c r="C34" s="24"/>
      <c r="D34" s="30"/>
      <c r="E34" s="31"/>
      <c r="F34" s="32"/>
      <c r="G34" s="33"/>
      <c r="H34" s="33"/>
      <c r="I34" s="16" t="str">
        <f t="shared" si="1"/>
        <v/>
      </c>
      <c r="J34" t="str">
        <f t="shared" si="4"/>
        <v xml:space="preserve"> </v>
      </c>
      <c r="K34" s="39" t="str">
        <f>IF(LEN(J34)&lt;2,"",IF(LEN(D34)&lt;1,Dati!$N$4,IF(LEN(E34)&lt;1,Dati!$N$5,IF(NOT(ISNUMBER(YEAR(E34))),Dati!$N$6,IF(YEAR(E34)&lt;Anno_limite_under_15,Dati!$N$10,IF(LEN(F34)&lt;1,Dati!$N$7,IF(LEN(G34)&lt;1,Dati!$N$8,IF(LEN(H34)&lt;1,Dati!$N$9,IF(AND(H34="JK",OR(YEAR(E34)&gt;Anno_limite_JK,M34&lt;Nr_cintura_limite_JK)),Dati!$N$16,"✓")))))))))</f>
        <v/>
      </c>
      <c r="L34" s="2" t="str">
        <f t="shared" si="3"/>
        <v/>
      </c>
      <c r="M34">
        <f>IF(LEN(F34)&gt;0,MATCH(F34,Cintura[Cintura],0),0)</f>
        <v>0</v>
      </c>
    </row>
    <row r="35" spans="1:13" x14ac:dyDescent="0.25">
      <c r="A35" s="37" t="str">
        <f>IF(LEN(J35)&gt;=2,MAX(A$16:A34)+1,"")</f>
        <v/>
      </c>
      <c r="B35" s="25"/>
      <c r="C35" s="25"/>
      <c r="D35" s="26"/>
      <c r="E35" s="27"/>
      <c r="F35" s="28"/>
      <c r="G35" s="29"/>
      <c r="H35" s="29"/>
      <c r="I35" s="51" t="str">
        <f t="shared" si="1"/>
        <v/>
      </c>
      <c r="J35" t="str">
        <f t="shared" si="4"/>
        <v xml:space="preserve"> </v>
      </c>
      <c r="K35" s="39" t="str">
        <f>IF(LEN(J35)&lt;2,"",IF(LEN(D35)&lt;1,Dati!$N$4,IF(LEN(E35)&lt;1,Dati!$N$5,IF(NOT(ISNUMBER(YEAR(E35))),Dati!$N$6,IF(YEAR(E35)&lt;Anno_limite_under_15,Dati!$N$10,IF(LEN(F35)&lt;1,Dati!$N$7,IF(LEN(G35)&lt;1,Dati!$N$8,IF(LEN(H35)&lt;1,Dati!$N$9,IF(AND(H35="JK",OR(YEAR(E35)&gt;Anno_limite_JK,M35&lt;Nr_cintura_limite_JK)),Dati!$N$16,"✓")))))))))</f>
        <v/>
      </c>
      <c r="L35" s="2" t="str">
        <f t="shared" si="3"/>
        <v/>
      </c>
      <c r="M35">
        <f>IF(LEN(F35)&gt;0,MATCH(F35,Cintura[Cintura],0),0)</f>
        <v>0</v>
      </c>
    </row>
    <row r="36" spans="1:13" x14ac:dyDescent="0.25">
      <c r="A36" s="38" t="str">
        <f>IF(LEN(J36)&gt;=2,MAX(A$16:A35)+1,"")</f>
        <v/>
      </c>
      <c r="B36" s="24"/>
      <c r="C36" s="24"/>
      <c r="D36" s="30"/>
      <c r="E36" s="31"/>
      <c r="F36" s="32"/>
      <c r="G36" s="33"/>
      <c r="H36" s="33"/>
      <c r="I36" s="16" t="str">
        <f t="shared" si="1"/>
        <v/>
      </c>
      <c r="J36" t="str">
        <f t="shared" si="4"/>
        <v xml:space="preserve"> </v>
      </c>
      <c r="K36" s="39" t="str">
        <f>IF(LEN(J36)&lt;2,"",IF(LEN(D36)&lt;1,Dati!$N$4,IF(LEN(E36)&lt;1,Dati!$N$5,IF(NOT(ISNUMBER(YEAR(E36))),Dati!$N$6,IF(YEAR(E36)&lt;Anno_limite_under_15,Dati!$N$10,IF(LEN(F36)&lt;1,Dati!$N$7,IF(LEN(G36)&lt;1,Dati!$N$8,IF(LEN(H36)&lt;1,Dati!$N$9,IF(AND(H36="JK",OR(YEAR(E36)&gt;Anno_limite_JK,M36&lt;Nr_cintura_limite_JK)),Dati!$N$16,"✓")))))))))</f>
        <v/>
      </c>
      <c r="L36" s="2" t="str">
        <f t="shared" si="3"/>
        <v/>
      </c>
      <c r="M36">
        <f>IF(LEN(F36)&gt;0,MATCH(F36,Cintura[Cintura],0),0)</f>
        <v>0</v>
      </c>
    </row>
    <row r="37" spans="1:13" x14ac:dyDescent="0.25">
      <c r="A37" s="37" t="str">
        <f>IF(LEN(J37)&gt;=2,MAX(A$16:A36)+1,"")</f>
        <v/>
      </c>
      <c r="B37" s="25"/>
      <c r="C37" s="25"/>
      <c r="D37" s="26"/>
      <c r="E37" s="27"/>
      <c r="F37" s="28"/>
      <c r="G37" s="29"/>
      <c r="H37" s="29"/>
      <c r="I37" s="51" t="str">
        <f t="shared" si="1"/>
        <v/>
      </c>
      <c r="J37" t="str">
        <f t="shared" si="4"/>
        <v xml:space="preserve"> </v>
      </c>
      <c r="K37" s="39" t="str">
        <f>IF(LEN(J37)&lt;2,"",IF(LEN(D37)&lt;1,Dati!$N$4,IF(LEN(E37)&lt;1,Dati!$N$5,IF(NOT(ISNUMBER(YEAR(E37))),Dati!$N$6,IF(YEAR(E37)&lt;Anno_limite_under_15,Dati!$N$10,IF(LEN(F37)&lt;1,Dati!$N$7,IF(LEN(G37)&lt;1,Dati!$N$8,IF(LEN(H37)&lt;1,Dati!$N$9,IF(AND(H37="JK",OR(YEAR(E37)&gt;Anno_limite_JK,M37&lt;Nr_cintura_limite_JK)),Dati!$N$16,"✓")))))))))</f>
        <v/>
      </c>
      <c r="L37" s="2" t="str">
        <f t="shared" si="3"/>
        <v/>
      </c>
      <c r="M37">
        <f>IF(LEN(F37)&gt;0,MATCH(F37,Cintura[Cintura],0),0)</f>
        <v>0</v>
      </c>
    </row>
    <row r="38" spans="1:13" x14ac:dyDescent="0.25">
      <c r="A38" s="38" t="str">
        <f>IF(LEN(J38)&gt;=2,MAX(A$16:A37)+1,"")</f>
        <v/>
      </c>
      <c r="B38" s="24"/>
      <c r="C38" s="24"/>
      <c r="D38" s="30"/>
      <c r="E38" s="31"/>
      <c r="F38" s="32"/>
      <c r="G38" s="33"/>
      <c r="H38" s="33"/>
      <c r="I38" s="16" t="str">
        <f t="shared" si="1"/>
        <v/>
      </c>
      <c r="J38" t="str">
        <f t="shared" si="4"/>
        <v xml:space="preserve"> </v>
      </c>
      <c r="K38" s="39" t="str">
        <f>IF(LEN(J38)&lt;2,"",IF(LEN(D38)&lt;1,Dati!$N$4,IF(LEN(E38)&lt;1,Dati!$N$5,IF(NOT(ISNUMBER(YEAR(E38))),Dati!$N$6,IF(YEAR(E38)&lt;Anno_limite_under_15,Dati!$N$10,IF(LEN(F38)&lt;1,Dati!$N$7,IF(LEN(G38)&lt;1,Dati!$N$8,IF(LEN(H38)&lt;1,Dati!$N$9,IF(AND(H38="JK",OR(YEAR(E38)&gt;Anno_limite_JK,M38&lt;Nr_cintura_limite_JK)),Dati!$N$16,"✓")))))))))</f>
        <v/>
      </c>
      <c r="L38" s="2" t="str">
        <f t="shared" si="3"/>
        <v/>
      </c>
      <c r="M38">
        <f>IF(LEN(F38)&gt;0,MATCH(F38,Cintura[Cintura],0),0)</f>
        <v>0</v>
      </c>
    </row>
    <row r="39" spans="1:13" x14ac:dyDescent="0.25">
      <c r="A39" s="37" t="str">
        <f>IF(LEN(J39)&gt;=2,MAX(A$16:A38)+1,"")</f>
        <v/>
      </c>
      <c r="B39" s="25"/>
      <c r="C39" s="25"/>
      <c r="D39" s="26"/>
      <c r="E39" s="27"/>
      <c r="F39" s="28"/>
      <c r="G39" s="29"/>
      <c r="H39" s="29"/>
      <c r="I39" s="51" t="str">
        <f t="shared" si="1"/>
        <v/>
      </c>
      <c r="J39" t="str">
        <f t="shared" si="4"/>
        <v xml:space="preserve"> </v>
      </c>
      <c r="K39" s="39" t="str">
        <f>IF(LEN(J39)&lt;2,"",IF(LEN(D39)&lt;1,Dati!$N$4,IF(LEN(E39)&lt;1,Dati!$N$5,IF(NOT(ISNUMBER(YEAR(E39))),Dati!$N$6,IF(YEAR(E39)&lt;Anno_limite_under_15,Dati!$N$10,IF(LEN(F39)&lt;1,Dati!$N$7,IF(LEN(G39)&lt;1,Dati!$N$8,IF(LEN(H39)&lt;1,Dati!$N$9,IF(AND(H39="JK",OR(YEAR(E39)&gt;Anno_limite_JK,M39&lt;Nr_cintura_limite_JK)),Dati!$N$16,"✓")))))))))</f>
        <v/>
      </c>
      <c r="L39" s="2" t="str">
        <f t="shared" si="3"/>
        <v/>
      </c>
      <c r="M39">
        <f>IF(LEN(F39)&gt;0,MATCH(F39,Cintura[Cintura],0),0)</f>
        <v>0</v>
      </c>
    </row>
    <row r="40" spans="1:13" x14ac:dyDescent="0.25">
      <c r="A40" s="38" t="str">
        <f>IF(LEN(J40)&gt;=2,MAX(A$16:A39)+1,"")</f>
        <v/>
      </c>
      <c r="B40" s="24"/>
      <c r="C40" s="24"/>
      <c r="D40" s="30"/>
      <c r="E40" s="31"/>
      <c r="F40" s="32"/>
      <c r="G40" s="33"/>
      <c r="H40" s="33"/>
      <c r="I40" s="16" t="str">
        <f t="shared" si="1"/>
        <v/>
      </c>
      <c r="J40" t="str">
        <f t="shared" si="2"/>
        <v xml:space="preserve"> </v>
      </c>
      <c r="K40" s="39" t="str">
        <f>IF(LEN(J40)&lt;2,"",IF(LEN(D40)&lt;1,Dati!$N$4,IF(LEN(E40)&lt;1,Dati!$N$5,IF(NOT(ISNUMBER(YEAR(E40))),Dati!$N$6,IF(YEAR(E40)&lt;Anno_limite_under_15,Dati!$N$10,IF(LEN(F40)&lt;1,Dati!$N$7,IF(LEN(G40)&lt;1,Dati!$N$8,IF(LEN(H40)&lt;1,Dati!$N$9,IF(AND(H40="JK",OR(YEAR(E40)&gt;Anno_limite_JK,M40&lt;Nr_cintura_limite_JK)),Dati!$N$16,"✓")))))))))</f>
        <v/>
      </c>
      <c r="L40" s="2" t="str">
        <f t="shared" si="3"/>
        <v/>
      </c>
      <c r="M40">
        <f>IF(LEN(F40)&gt;0,MATCH(F40,Cintura[Cintura],0),0)</f>
        <v>0</v>
      </c>
    </row>
    <row r="41" spans="1:13" x14ac:dyDescent="0.25">
      <c r="A41" s="37" t="str">
        <f>IF(LEN(J41)&gt;=2,MAX(A$16:A40)+1,"")</f>
        <v/>
      </c>
      <c r="B41" s="25"/>
      <c r="C41" s="25"/>
      <c r="D41" s="26"/>
      <c r="E41" s="27"/>
      <c r="F41" s="28"/>
      <c r="G41" s="29"/>
      <c r="H41" s="29"/>
      <c r="I41" s="51" t="str">
        <f t="shared" si="1"/>
        <v/>
      </c>
      <c r="J41" t="str">
        <f t="shared" si="2"/>
        <v xml:space="preserve"> </v>
      </c>
      <c r="K41" s="39" t="str">
        <f>IF(LEN(J41)&lt;2,"",IF(LEN(D41)&lt;1,Dati!$N$4,IF(LEN(E41)&lt;1,Dati!$N$5,IF(NOT(ISNUMBER(YEAR(E41))),Dati!$N$6,IF(YEAR(E41)&lt;Anno_limite_under_15,Dati!$N$10,IF(LEN(F41)&lt;1,Dati!$N$7,IF(LEN(G41)&lt;1,Dati!$N$8,IF(LEN(H41)&lt;1,Dati!$N$9,IF(AND(H41="JK",OR(YEAR(E41)&gt;Anno_limite_JK,M41&lt;Nr_cintura_limite_JK)),Dati!$N$16,"✓")))))))))</f>
        <v/>
      </c>
      <c r="L41" s="2" t="str">
        <f t="shared" si="3"/>
        <v/>
      </c>
      <c r="M41">
        <f>IF(LEN(F41)&gt;0,MATCH(F41,Cintura[Cintura],0),0)</f>
        <v>0</v>
      </c>
    </row>
    <row r="42" spans="1:13" x14ac:dyDescent="0.25">
      <c r="A42" s="38" t="str">
        <f>IF(LEN(J42)&gt;=2,MAX(A$16:A41)+1,"")</f>
        <v/>
      </c>
      <c r="B42" s="24"/>
      <c r="C42" s="24"/>
      <c r="D42" s="30"/>
      <c r="E42" s="31"/>
      <c r="F42" s="32"/>
      <c r="G42" s="33"/>
      <c r="H42" s="33"/>
      <c r="I42" s="16" t="str">
        <f t="shared" si="1"/>
        <v/>
      </c>
      <c r="J42" t="str">
        <f t="shared" si="2"/>
        <v xml:space="preserve"> </v>
      </c>
      <c r="K42" s="39" t="str">
        <f>IF(LEN(J42)&lt;2,"",IF(LEN(D42)&lt;1,Dati!$N$4,IF(LEN(E42)&lt;1,Dati!$N$5,IF(NOT(ISNUMBER(YEAR(E42))),Dati!$N$6,IF(YEAR(E42)&lt;Anno_limite_under_15,Dati!$N$10,IF(LEN(F42)&lt;1,Dati!$N$7,IF(LEN(G42)&lt;1,Dati!$N$8,IF(LEN(H42)&lt;1,Dati!$N$9,IF(AND(H42="JK",OR(YEAR(E42)&gt;Anno_limite_JK,M42&lt;Nr_cintura_limite_JK)),Dati!$N$16,"✓")))))))))</f>
        <v/>
      </c>
      <c r="L42" s="2" t="str">
        <f t="shared" si="3"/>
        <v/>
      </c>
      <c r="M42">
        <f>IF(LEN(F42)&gt;0,MATCH(F42,Cintura[Cintura],0),0)</f>
        <v>0</v>
      </c>
    </row>
    <row r="43" spans="1:13" x14ac:dyDescent="0.25">
      <c r="A43" s="37" t="str">
        <f>IF(LEN(J43)&gt;=2,MAX(A$16:A42)+1,"")</f>
        <v/>
      </c>
      <c r="B43" s="25"/>
      <c r="C43" s="25"/>
      <c r="D43" s="26"/>
      <c r="E43" s="27"/>
      <c r="F43" s="28"/>
      <c r="G43" s="29"/>
      <c r="H43" s="29"/>
      <c r="I43" s="51" t="str">
        <f t="shared" si="1"/>
        <v/>
      </c>
      <c r="J43" t="str">
        <f t="shared" si="2"/>
        <v xml:space="preserve"> </v>
      </c>
      <c r="K43" s="39" t="str">
        <f>IF(LEN(J43)&lt;2,"",IF(LEN(D43)&lt;1,Dati!$N$4,IF(LEN(E43)&lt;1,Dati!$N$5,IF(NOT(ISNUMBER(YEAR(E43))),Dati!$N$6,IF(YEAR(E43)&lt;Anno_limite_under_15,Dati!$N$10,IF(LEN(F43)&lt;1,Dati!$N$7,IF(LEN(G43)&lt;1,Dati!$N$8,IF(LEN(H43)&lt;1,Dati!$N$9,IF(AND(H43="JK",OR(YEAR(E43)&gt;Anno_limite_JK,M43&lt;Nr_cintura_limite_JK)),Dati!$N$16,"✓")))))))))</f>
        <v/>
      </c>
      <c r="L43" s="2" t="str">
        <f t="shared" si="3"/>
        <v/>
      </c>
      <c r="M43">
        <f>IF(LEN(F43)&gt;0,MATCH(F43,Cintura[Cintura],0),0)</f>
        <v>0</v>
      </c>
    </row>
    <row r="44" spans="1:13" x14ac:dyDescent="0.25">
      <c r="A44" s="38" t="str">
        <f>IF(LEN(J44)&gt;=2,MAX(A$16:A43)+1,"")</f>
        <v/>
      </c>
      <c r="B44" s="24"/>
      <c r="C44" s="24"/>
      <c r="D44" s="30"/>
      <c r="E44" s="31"/>
      <c r="F44" s="32"/>
      <c r="G44" s="33"/>
      <c r="H44" s="33"/>
      <c r="I44" s="16" t="str">
        <f t="shared" si="1"/>
        <v/>
      </c>
      <c r="J44" t="str">
        <f t="shared" si="2"/>
        <v xml:space="preserve"> </v>
      </c>
      <c r="K44" s="39" t="str">
        <f>IF(LEN(J44)&lt;2,"",IF(LEN(D44)&lt;1,Dati!$N$4,IF(LEN(E44)&lt;1,Dati!$N$5,IF(NOT(ISNUMBER(YEAR(E44))),Dati!$N$6,IF(YEAR(E44)&lt;Anno_limite_under_15,Dati!$N$10,IF(LEN(F44)&lt;1,Dati!$N$7,IF(LEN(G44)&lt;1,Dati!$N$8,IF(LEN(H44)&lt;1,Dati!$N$9,IF(AND(H44="JK",OR(YEAR(E44)&gt;Anno_limite_JK,M44&lt;Nr_cintura_limite_JK)),Dati!$N$16,"✓")))))))))</f>
        <v/>
      </c>
      <c r="L44" s="2" t="str">
        <f t="shared" si="3"/>
        <v/>
      </c>
      <c r="M44">
        <f>IF(LEN(F44)&gt;0,MATCH(F44,Cintura[Cintura],0),0)</f>
        <v>0</v>
      </c>
    </row>
    <row r="45" spans="1:13" x14ac:dyDescent="0.25">
      <c r="A45" s="37" t="str">
        <f>IF(LEN(J45)&gt;=2,MAX(A$16:A44)+1,"")</f>
        <v/>
      </c>
      <c r="B45" s="25"/>
      <c r="C45" s="25"/>
      <c r="D45" s="26"/>
      <c r="E45" s="27"/>
      <c r="F45" s="28"/>
      <c r="G45" s="29"/>
      <c r="H45" s="29"/>
      <c r="I45" s="51" t="str">
        <f t="shared" si="1"/>
        <v/>
      </c>
      <c r="J45" t="str">
        <f t="shared" si="2"/>
        <v xml:space="preserve"> </v>
      </c>
      <c r="K45" s="39" t="str">
        <f>IF(LEN(J45)&lt;2,"",IF(LEN(D45)&lt;1,Dati!$N$4,IF(LEN(E45)&lt;1,Dati!$N$5,IF(NOT(ISNUMBER(YEAR(E45))),Dati!$N$6,IF(YEAR(E45)&lt;Anno_limite_under_15,Dati!$N$10,IF(LEN(F45)&lt;1,Dati!$N$7,IF(LEN(G45)&lt;1,Dati!$N$8,IF(LEN(H45)&lt;1,Dati!$N$9,IF(AND(H45="JK",OR(YEAR(E45)&gt;Anno_limite_JK,M45&lt;Nr_cintura_limite_JK)),Dati!$N$16,"✓")))))))))</f>
        <v/>
      </c>
      <c r="L45" s="2" t="str">
        <f t="shared" si="3"/>
        <v/>
      </c>
      <c r="M45">
        <f>IF(LEN(F45)&gt;0,MATCH(F45,Cintura[Cintura],0),0)</f>
        <v>0</v>
      </c>
    </row>
    <row r="46" spans="1:13" s="42" customFormat="1" x14ac:dyDescent="0.25">
      <c r="A46" s="30" t="str">
        <f>IF(LEN(J46)&gt;=2,MAX(A$16:A45)+1,"")</f>
        <v/>
      </c>
      <c r="B46" s="24"/>
      <c r="C46" s="24"/>
      <c r="D46" s="30"/>
      <c r="E46" s="31"/>
      <c r="F46" s="32"/>
      <c r="G46" s="33"/>
      <c r="H46" s="33"/>
      <c r="I46" s="16" t="str">
        <f t="shared" si="1"/>
        <v/>
      </c>
      <c r="J46" s="42" t="str">
        <f t="shared" si="2"/>
        <v xml:space="preserve"> </v>
      </c>
      <c r="K46" s="39" t="str">
        <f>IF(LEN(J46)&lt;2,"",IF(LEN(D46)&lt;1,Dati!$N$4,IF(LEN(E46)&lt;1,Dati!$N$5,IF(NOT(ISNUMBER(YEAR(E46))),Dati!$N$6,IF(YEAR(E46)&lt;Anno_limite_under_15,Dati!$N$10,IF(LEN(F46)&lt;1,Dati!$N$7,IF(LEN(G46)&lt;1,Dati!$N$8,IF(LEN(H46)&lt;1,Dati!$N$9,IF(AND(H46="JK",OR(YEAR(E46)&gt;Anno_limite_JK,M46&lt;Nr_cintura_limite_JK)),Dati!$N$16,"✓")))))))))</f>
        <v/>
      </c>
      <c r="L46" s="2" t="str">
        <f t="shared" si="3"/>
        <v/>
      </c>
      <c r="M46">
        <f>IF(LEN(F46)&gt;0,MATCH(F46,Cintura[Cintura],0),0)</f>
        <v>0</v>
      </c>
    </row>
    <row r="47" spans="1:13" s="42" customFormat="1" x14ac:dyDescent="0.25">
      <c r="A47" s="42" t="s">
        <v>64</v>
      </c>
      <c r="D47" s="44"/>
      <c r="E47" s="45"/>
      <c r="F47" s="40"/>
      <c r="G47" s="46"/>
      <c r="H47" s="46"/>
      <c r="I47" s="46"/>
    </row>
    <row r="49" spans="1:14" x14ac:dyDescent="0.25">
      <c r="A49" s="35" t="s">
        <v>65</v>
      </c>
      <c r="B49" s="3"/>
      <c r="C49" s="3" t="s">
        <v>46</v>
      </c>
      <c r="D49" s="60" t="s">
        <v>47</v>
      </c>
      <c r="E49" s="60"/>
      <c r="F49" s="61" t="s">
        <v>54</v>
      </c>
      <c r="G49" s="62"/>
      <c r="H49" s="5"/>
      <c r="I49" s="5" t="s">
        <v>40</v>
      </c>
    </row>
    <row r="50" spans="1:14" x14ac:dyDescent="0.25">
      <c r="A50" s="8" t="str">
        <f>Dati!$I$2</f>
        <v>Bianca-gialla-arancio</v>
      </c>
      <c r="B50" s="8"/>
      <c r="C50" s="24"/>
      <c r="D50" s="63"/>
      <c r="E50" s="63"/>
      <c r="F50" s="64"/>
      <c r="G50" s="63"/>
      <c r="H50" s="11"/>
      <c r="I50" s="16" t="str" cm="1">
        <f t="array" ref="I50">IF(LEN(TRIM(C50&amp;D50&amp;F50))&lt;1,"",Quota_iscrizione_coppia_U15)</f>
        <v/>
      </c>
      <c r="K50" s="39" t="str" cm="1">
        <f t="array" ref="K50">IF(AND(LEN(TRIM(C50))&lt;1,LEN(TRIM(D50))&lt;1),"",IF(LEN(TRIM(C50))&lt;1,Dati!$N$12,IF(LEN(TRIM(D50))&lt;1,Dati!$N$13,IF(SUMPRODUCT((C50:F50&lt;&gt;"")*(COUNTIF(C$50:F$55,C50:F50)&gt;1))&gt;0,Dati!$N$14,IF(MAX(L50:N50)&gt;=7,Dati!$N$15,"✓")))))</f>
        <v/>
      </c>
      <c r="L50">
        <f>IF(LEN(TRIM(C50))&lt;1,0,MATCH(VLOOKUP(C50,$J$17:$L$47,3,FALSE),Cintura[Cintura],0))</f>
        <v>0</v>
      </c>
      <c r="M50">
        <f>IF(LEN(TRIM(D50))&lt;1,0,MATCH(VLOOKUP(D50,$J$17:$L$47,3,FALSE),Cintura[Cintura],0))</f>
        <v>0</v>
      </c>
      <c r="N50">
        <f>IF(LEN(TRIM(F50))&lt;1,0,MATCH(VLOOKUP(F50,$J$17:$L$47,3,FALSE),Cintura[Cintura],0))</f>
        <v>0</v>
      </c>
    </row>
    <row r="51" spans="1:14" x14ac:dyDescent="0.25">
      <c r="A51" s="13" t="str">
        <f>Dati!$I$2</f>
        <v>Bianca-gialla-arancio</v>
      </c>
      <c r="B51" s="13"/>
      <c r="C51" s="25"/>
      <c r="D51" s="59"/>
      <c r="E51" s="59"/>
      <c r="F51" s="58"/>
      <c r="G51" s="59"/>
      <c r="H51" s="14"/>
      <c r="I51" s="17" t="str" cm="1">
        <f t="array" ref="I51">IF(LEN(TRIM(C51&amp;D51&amp;F51))&lt;1,"",Quota_iscrizione_coppia_U15)</f>
        <v/>
      </c>
      <c r="K51" s="39" t="str" cm="1">
        <f t="array" ref="K51">IF(AND(LEN(TRIM(C51))&lt;1,LEN(TRIM(D51))&lt;1),"",IF(LEN(TRIM(C51))&lt;1,Dati!$N$12,IF(LEN(TRIM(D51))&lt;1,Dati!$N$13,IF(SUMPRODUCT((C51:F51&lt;&gt;"")*(COUNTIF(C$50:F$55,C51:F51)&gt;1))&gt;0,Dati!$N$14,IF(MAX(L51:N51)&gt;=7,Dati!$N$15,"✓")))))</f>
        <v/>
      </c>
      <c r="L51">
        <f>IF(LEN(TRIM(C51))&lt;1,0,MATCH(VLOOKUP(C51,$J$17:$L$47,3,FALSE),Cintura[Cintura],0))</f>
        <v>0</v>
      </c>
      <c r="M51">
        <f>IF(LEN(TRIM(D51))&lt;1,0,MATCH(VLOOKUP(D51,$J$17:$L$47,3,FALSE),Cintura[Cintura],0))</f>
        <v>0</v>
      </c>
      <c r="N51">
        <f>IF(LEN(TRIM(F51))&lt;1,0,MATCH(VLOOKUP(F51,$J$17:$L$47,3,FALSE),Cintura[Cintura],0))</f>
        <v>0</v>
      </c>
    </row>
    <row r="52" spans="1:14" x14ac:dyDescent="0.25">
      <c r="A52" s="53" t="str">
        <f>Dati!$I$3</f>
        <v>Verde-blu</v>
      </c>
      <c r="B52" s="53"/>
      <c r="C52" s="54"/>
      <c r="D52" s="57"/>
      <c r="E52" s="57"/>
      <c r="F52" s="65"/>
      <c r="G52" s="57"/>
      <c r="H52" s="55"/>
      <c r="I52" s="56" t="str" cm="1">
        <f t="array" ref="I52">IF(LEN(TRIM(C52&amp;D52&amp;F52))&lt;1,"",Quota_iscrizione_coppia_U15)</f>
        <v/>
      </c>
      <c r="K52" s="39" t="str" cm="1">
        <f t="array" ref="K52">IF(AND(LEN(TRIM(C52))&lt;1,LEN(TRIM(D52))&lt;1),"",IF(LEN(TRIM(C52))&lt;1,Dati!$N$12,IF(LEN(TRIM(D52))&lt;1,Dati!$N$13,IF(SUMPRODUCT((C52:F52&lt;&gt;"")*(COUNTIF(C$50:F$55,C52:F52)&gt;1))&gt;0,Dati!$N$14,IF(MAX(L52:N52)&gt;=11,Dati!$N$15,"✓")))))</f>
        <v/>
      </c>
      <c r="L52">
        <f>IF(LEN(TRIM(C52))&lt;1,0,MATCH(VLOOKUP(C52,$J$17:$L$47,3,FALSE),Cintura[Cintura],0))</f>
        <v>0</v>
      </c>
      <c r="M52">
        <f>IF(LEN(TRIM(D52))&lt;1,0,MATCH(VLOOKUP(D52,$J$17:$L$47,3,FALSE),Cintura[Cintura],0))</f>
        <v>0</v>
      </c>
      <c r="N52">
        <f>IF(LEN(TRIM(F52))&lt;1,0,MATCH(VLOOKUP(F52,$J$17:$L$47,3,FALSE),Cintura[Cintura],0))</f>
        <v>0</v>
      </c>
    </row>
    <row r="53" spans="1:14" x14ac:dyDescent="0.25">
      <c r="A53" s="13" t="str">
        <f>Dati!$I$3</f>
        <v>Verde-blu</v>
      </c>
      <c r="B53" s="13"/>
      <c r="C53" s="25"/>
      <c r="D53" s="59"/>
      <c r="E53" s="59"/>
      <c r="F53" s="58"/>
      <c r="G53" s="59"/>
      <c r="H53" s="14"/>
      <c r="I53" s="17" t="str" cm="1">
        <f t="array" ref="I53">IF(LEN(TRIM(C53&amp;D53&amp;F53))&lt;1,"",Quota_iscrizione_coppia_U15)</f>
        <v/>
      </c>
      <c r="K53" s="39" t="str" cm="1">
        <f t="array" ref="K53">IF(AND(LEN(TRIM(C53))&lt;1,LEN(TRIM(D53))&lt;1),"",IF(LEN(TRIM(C53))&lt;1,Dati!$N$12,IF(LEN(TRIM(D53))&lt;1,Dati!$N$13,IF(SUMPRODUCT((C53:F53&lt;&gt;"")*(COUNTIF(C$50:F$55,C53:F53)&gt;1))&gt;0,Dati!$N$14,IF(MAX(L53:N53)&gt;=11,Dati!$N$15,"✓")))))</f>
        <v/>
      </c>
      <c r="L53">
        <f>IF(LEN(TRIM(C53))&lt;1,0,MATCH(VLOOKUP(C53,$J$17:$L$47,3,FALSE),Cintura[Cintura],0))</f>
        <v>0</v>
      </c>
      <c r="M53">
        <f>IF(LEN(TRIM(D53))&lt;1,0,MATCH(VLOOKUP(D53,$J$17:$L$47,3,FALSE),Cintura[Cintura],0))</f>
        <v>0</v>
      </c>
      <c r="N53">
        <f>IF(LEN(TRIM(F53))&lt;1,0,MATCH(VLOOKUP(F53,$J$17:$L$47,3,FALSE),Cintura[Cintura],0))</f>
        <v>0</v>
      </c>
    </row>
    <row r="54" spans="1:14" x14ac:dyDescent="0.25">
      <c r="A54" s="8" t="str">
        <f>Dati!$I$4</f>
        <v>Marrone-nera</v>
      </c>
      <c r="B54" s="8"/>
      <c r="C54" s="24"/>
      <c r="D54" s="63"/>
      <c r="E54" s="63"/>
      <c r="F54" s="64"/>
      <c r="G54" s="63"/>
      <c r="H54" s="11"/>
      <c r="I54" s="16" t="str" cm="1">
        <f t="array" ref="I54">IF(LEN(TRIM(C54&amp;D54&amp;F54))&lt;1,"",Quota_iscrizione_coppia_U15)</f>
        <v/>
      </c>
      <c r="K54" s="39" t="str" cm="1">
        <f t="array" ref="K54">IF(AND(LEN(TRIM(C54))&lt;1,LEN(TRIM(D54))&lt;1),"",IF(LEN(TRIM(C54))&lt;1,Dati!$N$12,IF(LEN(TRIM(D54))&lt;1,Dati!$N$13,IF(SUMPRODUCT((C54:F54&lt;&gt;"")*(COUNTIF(C$50:F$55,C54:F54)&gt;1))&gt;0,Dati!$N$14,"✓"))))</f>
        <v/>
      </c>
      <c r="L54">
        <f>IF(LEN(TRIM(C54))&lt;1,0,MATCH(VLOOKUP(C54,$J$17:$L$47,3,FALSE),Cintura[Cintura],0))</f>
        <v>0</v>
      </c>
      <c r="M54">
        <f>IF(LEN(TRIM(D54))&lt;1,0,MATCH(VLOOKUP(D54,$J$17:$L$47,3,FALSE),Cintura[Cintura],0))</f>
        <v>0</v>
      </c>
      <c r="N54">
        <f>IF(LEN(TRIM(F54))&lt;1,0,MATCH(VLOOKUP(F54,$J$17:$L$47,3,FALSE),Cintura[Cintura],0))</f>
        <v>0</v>
      </c>
    </row>
    <row r="55" spans="1:14" x14ac:dyDescent="0.25">
      <c r="A55" s="13" t="str">
        <f>Dati!$I$4</f>
        <v>Marrone-nera</v>
      </c>
      <c r="B55" s="13"/>
      <c r="C55" s="25"/>
      <c r="D55" s="59"/>
      <c r="E55" s="59"/>
      <c r="F55" s="58"/>
      <c r="G55" s="59"/>
      <c r="H55" s="14"/>
      <c r="I55" s="17" t="str" cm="1">
        <f t="array" ref="I55">IF(LEN(TRIM(C55&amp;D55&amp;F55))&lt;1,"",Quota_iscrizione_coppia_U15)</f>
        <v/>
      </c>
      <c r="K55" s="39" t="str" cm="1">
        <f t="array" ref="K55">IF(AND(LEN(TRIM(C55))&lt;1,LEN(TRIM(D55))&lt;1),"",IF(LEN(TRIM(C55))&lt;1,Dati!$N$12,IF(LEN(TRIM(D55))&lt;1,Dati!$N$13,IF(SUMPRODUCT((C55:F55&lt;&gt;"")*(COUNTIF(C$50:F$55,C55:F55)&gt;1))&gt;0,Dati!$N$14,"✓"))))</f>
        <v/>
      </c>
      <c r="L55">
        <f>IF(LEN(TRIM(C55))&lt;1,0,MATCH(VLOOKUP(C55,$J$17:$L$47,3,FALSE),Cintura[Cintura],0))</f>
        <v>0</v>
      </c>
      <c r="M55">
        <f>IF(LEN(TRIM(D55))&lt;1,0,MATCH(VLOOKUP(D55,$J$17:$L$47,3,FALSE),Cintura[Cintura],0))</f>
        <v>0</v>
      </c>
      <c r="N55">
        <f>IF(LEN(TRIM(F55))&lt;1,0,MATCH(VLOOKUP(F55,$J$17:$L$47,3,FALSE),Cintura[Cintura],0))</f>
        <v>0</v>
      </c>
    </row>
    <row r="57" spans="1:14" x14ac:dyDescent="0.25">
      <c r="A57" s="1" t="str">
        <f>"Atleti OVER  15 (nati fino al "&amp;(Anno_limite_under_15-1)&amp;") - pomeriggio"</f>
        <v>Atleti OVER  15 (nati fino al 2011) - pomeriggio</v>
      </c>
    </row>
    <row r="58" spans="1:14" x14ac:dyDescent="0.25">
      <c r="A58" s="7" t="s">
        <v>53</v>
      </c>
      <c r="B58" s="3" t="s">
        <v>7</v>
      </c>
      <c r="C58" s="3" t="s">
        <v>8</v>
      </c>
      <c r="D58" s="7" t="s">
        <v>9</v>
      </c>
      <c r="E58" s="12" t="s">
        <v>35</v>
      </c>
      <c r="F58" s="12" t="s">
        <v>39</v>
      </c>
      <c r="G58" s="5" t="s">
        <v>20</v>
      </c>
      <c r="H58" s="5" t="s">
        <v>11</v>
      </c>
      <c r="I58" s="5" t="s">
        <v>41</v>
      </c>
    </row>
    <row r="59" spans="1:14" x14ac:dyDescent="0.25">
      <c r="A59" s="36" t="s">
        <v>48</v>
      </c>
      <c r="B59" s="18" t="s">
        <v>70</v>
      </c>
      <c r="C59" s="18" t="s">
        <v>50</v>
      </c>
      <c r="D59" s="19" t="s">
        <v>17</v>
      </c>
      <c r="E59" s="20">
        <v>36525</v>
      </c>
      <c r="F59" s="21" t="s">
        <v>23</v>
      </c>
      <c r="G59" s="22" t="s">
        <v>14</v>
      </c>
      <c r="H59" s="22" t="s">
        <v>19</v>
      </c>
      <c r="I59" s="23" t="s">
        <v>48</v>
      </c>
      <c r="J59" t="str">
        <f>B59 &amp; " "&amp; C59</f>
        <v>Marina Rossi</v>
      </c>
    </row>
    <row r="60" spans="1:14" x14ac:dyDescent="0.25">
      <c r="A60" s="37" t="str">
        <f>IF(LEN(J60)&gt;=2,MAX(A$16:A59)+1,"")</f>
        <v/>
      </c>
      <c r="B60" s="25"/>
      <c r="C60" s="25"/>
      <c r="D60" s="26"/>
      <c r="E60" s="27"/>
      <c r="F60" s="28"/>
      <c r="G60" s="29"/>
      <c r="H60" s="29"/>
      <c r="I60" s="17" t="str">
        <f t="shared" ref="I60:I89" si="5">IF(AND(LEN(J60)&gt;1,LEN(G60)&gt;1,LEN(H60)&gt;1),IF(AND(G60="No",H60="No"),0,IF(H60="No",Quota_iscrizione_kata_O15,IF(G60="No",Quota_iscrizione_kumite_O15,Quota_iscrizione_entrambi_O15))),"")</f>
        <v/>
      </c>
      <c r="J60" t="str">
        <f t="shared" ref="J60:J89" si="6">B60 &amp; " "&amp; C60</f>
        <v xml:space="preserve"> </v>
      </c>
      <c r="K60" s="39" t="str">
        <f>IF(LEN(J60)&lt;2,"",IF(LEN(D60)&lt;1,Dati!$N$4,IF(LEN(E60)&lt;1,Dati!$N$5,IF(NOT(ISNUMBER(YEAR(E60))),Dati!$N$6,IF(YEAR(E60)&gt;=Anno_limite_under_15,Dati!$N$11,IF(LEN(F60)&lt;1,Dati!$N$7,IF(LEN(G60)&lt;1,Dati!$N$8,IF(LEN(H60)&lt;1,Dati!$N$9,IF(AND(H60="JK",M60&lt;Nr_cintura_limite_JK),Dati!$N$17,"✓")))))))))</f>
        <v/>
      </c>
      <c r="L60" s="2" t="str">
        <f>""&amp;F60</f>
        <v/>
      </c>
      <c r="M60">
        <f>IF(LEN(F60)&gt;0,MATCH(F60,Cintura[Cintura],0),0)</f>
        <v>0</v>
      </c>
    </row>
    <row r="61" spans="1:14" x14ac:dyDescent="0.25">
      <c r="A61" s="38" t="str">
        <f>IF(LEN(J61)&gt;=2,MAX(A$16:A60)+1,"")</f>
        <v/>
      </c>
      <c r="B61" s="24"/>
      <c r="C61" s="24"/>
      <c r="D61" s="30"/>
      <c r="E61" s="31"/>
      <c r="F61" s="32"/>
      <c r="G61" s="33"/>
      <c r="H61" s="33"/>
      <c r="I61" s="16" t="str">
        <f t="shared" si="5"/>
        <v/>
      </c>
      <c r="J61" t="str">
        <f t="shared" si="6"/>
        <v xml:space="preserve"> </v>
      </c>
      <c r="K61" s="39" t="str">
        <f>IF(LEN(J61)&lt;2,"",IF(LEN(D61)&lt;1,Dati!$N$4,IF(LEN(E61)&lt;1,Dati!$N$5,IF(NOT(ISNUMBER(YEAR(E61))),Dati!$N$6,IF(YEAR(E61)&gt;=Anno_limite_under_15,Dati!$N$11,IF(LEN(F61)&lt;1,Dati!$N$7,IF(LEN(G61)&lt;1,Dati!$N$8,IF(LEN(H61)&lt;1,Dati!$N$9,IF(AND(H61="JK",M61&lt;Nr_cintura_limite_JK),Dati!$N$17,"✓")))))))))</f>
        <v/>
      </c>
      <c r="L61" s="2" t="str">
        <f t="shared" ref="L61:L89" si="7">""&amp;F61</f>
        <v/>
      </c>
      <c r="M61">
        <f>IF(LEN(F61)&gt;0,MATCH(F61,Cintura[Cintura],0),0)</f>
        <v>0</v>
      </c>
    </row>
    <row r="62" spans="1:14" x14ac:dyDescent="0.25">
      <c r="A62" s="37" t="str">
        <f>IF(LEN(J62)&gt;=2,MAX(A$16:A61)+1,"")</f>
        <v/>
      </c>
      <c r="B62" s="25"/>
      <c r="C62" s="25"/>
      <c r="D62" s="26"/>
      <c r="E62" s="27"/>
      <c r="F62" s="28"/>
      <c r="G62" s="29"/>
      <c r="H62" s="29"/>
      <c r="I62" s="17" t="str">
        <f t="shared" si="5"/>
        <v/>
      </c>
      <c r="J62" t="str">
        <f t="shared" si="6"/>
        <v xml:space="preserve"> </v>
      </c>
      <c r="K62" s="39" t="str">
        <f>IF(LEN(J62)&lt;2,"",IF(LEN(D62)&lt;1,Dati!$N$4,IF(LEN(E62)&lt;1,Dati!$N$5,IF(NOT(ISNUMBER(YEAR(E62))),Dati!$N$6,IF(YEAR(E62)&gt;=Anno_limite_under_15,Dati!$N$11,IF(LEN(F62)&lt;1,Dati!$N$7,IF(LEN(G62)&lt;1,Dati!$N$8,IF(LEN(H62)&lt;1,Dati!$N$9,IF(AND(H62="JK",M62&lt;Nr_cintura_limite_JK),Dati!$N$17,"✓")))))))))</f>
        <v/>
      </c>
      <c r="L62" s="2" t="str">
        <f t="shared" si="7"/>
        <v/>
      </c>
      <c r="M62">
        <f>IF(LEN(F62)&gt;0,MATCH(F62,Cintura[Cintura],0),0)</f>
        <v>0</v>
      </c>
    </row>
    <row r="63" spans="1:14" x14ac:dyDescent="0.25">
      <c r="A63" s="38" t="str">
        <f>IF(LEN(J63)&gt;=2,MAX(A$16:A62)+1,"")</f>
        <v/>
      </c>
      <c r="B63" s="24"/>
      <c r="C63" s="24"/>
      <c r="D63" s="30"/>
      <c r="E63" s="31"/>
      <c r="F63" s="32"/>
      <c r="G63" s="33"/>
      <c r="H63" s="33"/>
      <c r="I63" s="16" t="str">
        <f t="shared" si="5"/>
        <v/>
      </c>
      <c r="J63" t="str">
        <f t="shared" si="6"/>
        <v xml:space="preserve"> </v>
      </c>
      <c r="K63" s="39" t="str">
        <f>IF(LEN(J63)&lt;2,"",IF(LEN(D63)&lt;1,Dati!$N$4,IF(LEN(E63)&lt;1,Dati!$N$5,IF(NOT(ISNUMBER(YEAR(E63))),Dati!$N$6,IF(YEAR(E63)&gt;=Anno_limite_under_15,Dati!$N$11,IF(LEN(F63)&lt;1,Dati!$N$7,IF(LEN(G63)&lt;1,Dati!$N$8,IF(LEN(H63)&lt;1,Dati!$N$9,IF(AND(H63="JK",M63&lt;Nr_cintura_limite_JK),Dati!$N$17,"✓")))))))))</f>
        <v/>
      </c>
      <c r="L63" s="2" t="str">
        <f t="shared" si="7"/>
        <v/>
      </c>
      <c r="M63">
        <f>IF(LEN(F63)&gt;0,MATCH(F63,Cintura[Cintura],0),0)</f>
        <v>0</v>
      </c>
    </row>
    <row r="64" spans="1:14" x14ac:dyDescent="0.25">
      <c r="A64" s="37" t="str">
        <f>IF(LEN(J64)&gt;=2,MAX(A$16:A63)+1,"")</f>
        <v/>
      </c>
      <c r="B64" s="25"/>
      <c r="C64" s="25"/>
      <c r="D64" s="26"/>
      <c r="E64" s="27"/>
      <c r="F64" s="28"/>
      <c r="G64" s="29"/>
      <c r="H64" s="29"/>
      <c r="I64" s="17" t="str">
        <f t="shared" si="5"/>
        <v/>
      </c>
      <c r="J64" t="str">
        <f t="shared" si="6"/>
        <v xml:space="preserve"> </v>
      </c>
      <c r="K64" s="39" t="str">
        <f>IF(LEN(J64)&lt;2,"",IF(LEN(D64)&lt;1,Dati!$N$4,IF(LEN(E64)&lt;1,Dati!$N$5,IF(NOT(ISNUMBER(YEAR(E64))),Dati!$N$6,IF(YEAR(E64)&gt;=Anno_limite_under_15,Dati!$N$11,IF(LEN(F64)&lt;1,Dati!$N$7,IF(LEN(G64)&lt;1,Dati!$N$8,IF(LEN(H64)&lt;1,Dati!$N$9,IF(AND(H64="JK",M64&lt;Nr_cintura_limite_JK),Dati!$N$17,"✓")))))))))</f>
        <v/>
      </c>
      <c r="L64" s="2" t="str">
        <f t="shared" si="7"/>
        <v/>
      </c>
      <c r="M64">
        <f>IF(LEN(F64)&gt;0,MATCH(F64,Cintura[Cintura],0),0)</f>
        <v>0</v>
      </c>
    </row>
    <row r="65" spans="1:13" x14ac:dyDescent="0.25">
      <c r="A65" s="38" t="str">
        <f>IF(LEN(J65)&gt;=2,MAX(A$16:A64)+1,"")</f>
        <v/>
      </c>
      <c r="B65" s="24"/>
      <c r="C65" s="24"/>
      <c r="D65" s="30"/>
      <c r="E65" s="31"/>
      <c r="F65" s="32"/>
      <c r="G65" s="33"/>
      <c r="H65" s="33"/>
      <c r="I65" s="16" t="str">
        <f t="shared" si="5"/>
        <v/>
      </c>
      <c r="J65" t="str">
        <f t="shared" si="6"/>
        <v xml:space="preserve"> </v>
      </c>
      <c r="K65" s="39" t="str">
        <f>IF(LEN(J65)&lt;2,"",IF(LEN(D65)&lt;1,Dati!$N$4,IF(LEN(E65)&lt;1,Dati!$N$5,IF(NOT(ISNUMBER(YEAR(E65))),Dati!$N$6,IF(YEAR(E65)&gt;=Anno_limite_under_15,Dati!$N$11,IF(LEN(F65)&lt;1,Dati!$N$7,IF(LEN(G65)&lt;1,Dati!$N$8,IF(LEN(H65)&lt;1,Dati!$N$9,IF(AND(H65="JK",M65&lt;Nr_cintura_limite_JK),Dati!$N$17,"✓")))))))))</f>
        <v/>
      </c>
      <c r="L65" s="2" t="str">
        <f t="shared" si="7"/>
        <v/>
      </c>
      <c r="M65">
        <f>IF(LEN(F65)&gt;0,MATCH(F65,Cintura[Cintura],0),0)</f>
        <v>0</v>
      </c>
    </row>
    <row r="66" spans="1:13" x14ac:dyDescent="0.25">
      <c r="A66" s="37" t="str">
        <f>IF(LEN(J66)&gt;=2,MAX(A$16:A65)+1,"")</f>
        <v/>
      </c>
      <c r="B66" s="25"/>
      <c r="C66" s="25"/>
      <c r="D66" s="26"/>
      <c r="E66" s="27"/>
      <c r="F66" s="28"/>
      <c r="G66" s="29"/>
      <c r="H66" s="29"/>
      <c r="I66" s="17" t="str">
        <f t="shared" si="5"/>
        <v/>
      </c>
      <c r="J66" t="str">
        <f t="shared" si="6"/>
        <v xml:space="preserve"> </v>
      </c>
      <c r="K66" s="39" t="str">
        <f>IF(LEN(J66)&lt;2,"",IF(LEN(D66)&lt;1,Dati!$N$4,IF(LEN(E66)&lt;1,Dati!$N$5,IF(NOT(ISNUMBER(YEAR(E66))),Dati!$N$6,IF(YEAR(E66)&gt;=Anno_limite_under_15,Dati!$N$11,IF(LEN(F66)&lt;1,Dati!$N$7,IF(LEN(G66)&lt;1,Dati!$N$8,IF(LEN(H66)&lt;1,Dati!$N$9,IF(AND(H66="JK",M66&lt;Nr_cintura_limite_JK),Dati!$N$17,"✓")))))))))</f>
        <v/>
      </c>
      <c r="L66" s="2" t="str">
        <f t="shared" si="7"/>
        <v/>
      </c>
      <c r="M66">
        <f>IF(LEN(F66)&gt;0,MATCH(F66,Cintura[Cintura],0),0)</f>
        <v>0</v>
      </c>
    </row>
    <row r="67" spans="1:13" x14ac:dyDescent="0.25">
      <c r="A67" s="38" t="str">
        <f>IF(LEN(J67)&gt;=2,MAX(A$16:A66)+1,"")</f>
        <v/>
      </c>
      <c r="B67" s="24"/>
      <c r="C67" s="24"/>
      <c r="D67" s="30"/>
      <c r="E67" s="31"/>
      <c r="F67" s="32"/>
      <c r="G67" s="33"/>
      <c r="H67" s="33"/>
      <c r="I67" s="16" t="str">
        <f t="shared" si="5"/>
        <v/>
      </c>
      <c r="J67" t="str">
        <f t="shared" si="6"/>
        <v xml:space="preserve"> </v>
      </c>
      <c r="K67" s="39" t="str">
        <f>IF(LEN(J67)&lt;2,"",IF(LEN(D67)&lt;1,Dati!$N$4,IF(LEN(E67)&lt;1,Dati!$N$5,IF(NOT(ISNUMBER(YEAR(E67))),Dati!$N$6,IF(YEAR(E67)&gt;=Anno_limite_under_15,Dati!$N$11,IF(LEN(F67)&lt;1,Dati!$N$7,IF(LEN(G67)&lt;1,Dati!$N$8,IF(LEN(H67)&lt;1,Dati!$N$9,IF(AND(H67="JK",M67&lt;Nr_cintura_limite_JK),Dati!$N$17,"✓")))))))))</f>
        <v/>
      </c>
      <c r="L67" s="2" t="str">
        <f t="shared" si="7"/>
        <v/>
      </c>
      <c r="M67">
        <f>IF(LEN(F67)&gt;0,MATCH(F67,Cintura[Cintura],0),0)</f>
        <v>0</v>
      </c>
    </row>
    <row r="68" spans="1:13" x14ac:dyDescent="0.25">
      <c r="A68" s="37" t="str">
        <f>IF(LEN(J68)&gt;=2,MAX(A$16:A67)+1,"")</f>
        <v/>
      </c>
      <c r="B68" s="25"/>
      <c r="C68" s="25"/>
      <c r="D68" s="26"/>
      <c r="E68" s="27"/>
      <c r="F68" s="28"/>
      <c r="G68" s="29"/>
      <c r="H68" s="29"/>
      <c r="I68" s="17" t="str">
        <f t="shared" si="5"/>
        <v/>
      </c>
      <c r="J68" t="str">
        <f t="shared" si="6"/>
        <v xml:space="preserve"> </v>
      </c>
      <c r="K68" s="39" t="str">
        <f>IF(LEN(J68)&lt;2,"",IF(LEN(D68)&lt;1,Dati!$N$4,IF(LEN(E68)&lt;1,Dati!$N$5,IF(NOT(ISNUMBER(YEAR(E68))),Dati!$N$6,IF(YEAR(E68)&gt;=Anno_limite_under_15,Dati!$N$11,IF(LEN(F68)&lt;1,Dati!$N$7,IF(LEN(G68)&lt;1,Dati!$N$8,IF(LEN(H68)&lt;1,Dati!$N$9,IF(AND(H68="JK",M68&lt;Nr_cintura_limite_JK),Dati!$N$17,"✓")))))))))</f>
        <v/>
      </c>
      <c r="L68" s="2" t="str">
        <f t="shared" si="7"/>
        <v/>
      </c>
      <c r="M68">
        <f>IF(LEN(F68)&gt;0,MATCH(F68,Cintura[Cintura],0),0)</f>
        <v>0</v>
      </c>
    </row>
    <row r="69" spans="1:13" x14ac:dyDescent="0.25">
      <c r="A69" s="38" t="str">
        <f>IF(LEN(J69)&gt;=2,MAX(A$16:A68)+1,"")</f>
        <v/>
      </c>
      <c r="B69" s="24"/>
      <c r="C69" s="24"/>
      <c r="D69" s="30"/>
      <c r="E69" s="31"/>
      <c r="F69" s="32"/>
      <c r="G69" s="33"/>
      <c r="H69" s="33"/>
      <c r="I69" s="16" t="str">
        <f t="shared" si="5"/>
        <v/>
      </c>
      <c r="J69" t="str">
        <f t="shared" si="6"/>
        <v xml:space="preserve"> </v>
      </c>
      <c r="K69" s="39" t="str">
        <f>IF(LEN(J69)&lt;2,"",IF(LEN(D69)&lt;1,Dati!$N$4,IF(LEN(E69)&lt;1,Dati!$N$5,IF(NOT(ISNUMBER(YEAR(E69))),Dati!$N$6,IF(YEAR(E69)&gt;=Anno_limite_under_15,Dati!$N$11,IF(LEN(F69)&lt;1,Dati!$N$7,IF(LEN(G69)&lt;1,Dati!$N$8,IF(LEN(H69)&lt;1,Dati!$N$9,IF(AND(H69="JK",M69&lt;Nr_cintura_limite_JK),Dati!$N$17,"✓")))))))))</f>
        <v/>
      </c>
      <c r="L69" s="2" t="str">
        <f t="shared" si="7"/>
        <v/>
      </c>
      <c r="M69">
        <f>IF(LEN(F69)&gt;0,MATCH(F69,Cintura[Cintura],0),0)</f>
        <v>0</v>
      </c>
    </row>
    <row r="70" spans="1:13" x14ac:dyDescent="0.25">
      <c r="A70" s="37" t="str">
        <f>IF(LEN(J70)&gt;=2,MAX(A$16:A69)+1,"")</f>
        <v/>
      </c>
      <c r="B70" s="25"/>
      <c r="C70" s="25"/>
      <c r="D70" s="26"/>
      <c r="E70" s="27"/>
      <c r="F70" s="28"/>
      <c r="G70" s="29"/>
      <c r="H70" s="29"/>
      <c r="I70" s="17" t="str">
        <f t="shared" si="5"/>
        <v/>
      </c>
      <c r="J70" t="str">
        <f t="shared" si="6"/>
        <v xml:space="preserve"> </v>
      </c>
      <c r="K70" s="39" t="str">
        <f>IF(LEN(J70)&lt;2,"",IF(LEN(D70)&lt;1,Dati!$N$4,IF(LEN(E70)&lt;1,Dati!$N$5,IF(NOT(ISNUMBER(YEAR(E70))),Dati!$N$6,IF(YEAR(E70)&gt;=Anno_limite_under_15,Dati!$N$11,IF(LEN(F70)&lt;1,Dati!$N$7,IF(LEN(G70)&lt;1,Dati!$N$8,IF(LEN(H70)&lt;1,Dati!$N$9,IF(AND(H70="JK",M70&lt;Nr_cintura_limite_JK),Dati!$N$17,"✓")))))))))</f>
        <v/>
      </c>
      <c r="L70" s="2" t="str">
        <f t="shared" si="7"/>
        <v/>
      </c>
      <c r="M70">
        <f>IF(LEN(F70)&gt;0,MATCH(F70,Cintura[Cintura],0),0)</f>
        <v>0</v>
      </c>
    </row>
    <row r="71" spans="1:13" x14ac:dyDescent="0.25">
      <c r="A71" s="38" t="str">
        <f>IF(LEN(J71)&gt;=2,MAX(A$16:A70)+1,"")</f>
        <v/>
      </c>
      <c r="B71" s="24"/>
      <c r="C71" s="24"/>
      <c r="D71" s="30"/>
      <c r="E71" s="31"/>
      <c r="F71" s="32"/>
      <c r="G71" s="33"/>
      <c r="H71" s="33"/>
      <c r="I71" s="16" t="str">
        <f t="shared" si="5"/>
        <v/>
      </c>
      <c r="J71" t="str">
        <f t="shared" si="6"/>
        <v xml:space="preserve"> </v>
      </c>
      <c r="K71" s="39" t="str">
        <f>IF(LEN(J71)&lt;2,"",IF(LEN(D71)&lt;1,Dati!$N$4,IF(LEN(E71)&lt;1,Dati!$N$5,IF(NOT(ISNUMBER(YEAR(E71))),Dati!$N$6,IF(YEAR(E71)&gt;=Anno_limite_under_15,Dati!$N$11,IF(LEN(F71)&lt;1,Dati!$N$7,IF(LEN(G71)&lt;1,Dati!$N$8,IF(LEN(H71)&lt;1,Dati!$N$9,IF(AND(H71="JK",M71&lt;Nr_cintura_limite_JK),Dati!$N$17,"✓")))))))))</f>
        <v/>
      </c>
      <c r="L71" s="2" t="str">
        <f t="shared" si="7"/>
        <v/>
      </c>
      <c r="M71">
        <f>IF(LEN(F71)&gt;0,MATCH(F71,Cintura[Cintura],0),0)</f>
        <v>0</v>
      </c>
    </row>
    <row r="72" spans="1:13" x14ac:dyDescent="0.25">
      <c r="A72" s="37" t="str">
        <f>IF(LEN(J72)&gt;=2,MAX(A$16:A71)+1,"")</f>
        <v/>
      </c>
      <c r="B72" s="25"/>
      <c r="C72" s="25"/>
      <c r="D72" s="26"/>
      <c r="E72" s="27"/>
      <c r="F72" s="28"/>
      <c r="G72" s="29"/>
      <c r="H72" s="29"/>
      <c r="I72" s="17" t="str">
        <f t="shared" si="5"/>
        <v/>
      </c>
      <c r="J72" t="str">
        <f t="shared" si="6"/>
        <v xml:space="preserve"> </v>
      </c>
      <c r="K72" s="39" t="str">
        <f>IF(LEN(J72)&lt;2,"",IF(LEN(D72)&lt;1,Dati!$N$4,IF(LEN(E72)&lt;1,Dati!$N$5,IF(NOT(ISNUMBER(YEAR(E72))),Dati!$N$6,IF(YEAR(E72)&gt;=Anno_limite_under_15,Dati!$N$11,IF(LEN(F72)&lt;1,Dati!$N$7,IF(LEN(G72)&lt;1,Dati!$N$8,IF(LEN(H72)&lt;1,Dati!$N$9,IF(AND(H72="JK",M72&lt;Nr_cintura_limite_JK),Dati!$N$17,"✓")))))))))</f>
        <v/>
      </c>
      <c r="L72" s="2" t="str">
        <f t="shared" si="7"/>
        <v/>
      </c>
      <c r="M72">
        <f>IF(LEN(F72)&gt;0,MATCH(F72,Cintura[Cintura],0),0)</f>
        <v>0</v>
      </c>
    </row>
    <row r="73" spans="1:13" x14ac:dyDescent="0.25">
      <c r="A73" s="38" t="str">
        <f>IF(LEN(J73)&gt;=2,MAX(A$16:A72)+1,"")</f>
        <v/>
      </c>
      <c r="B73" s="24"/>
      <c r="C73" s="24"/>
      <c r="D73" s="30"/>
      <c r="E73" s="31"/>
      <c r="F73" s="32"/>
      <c r="G73" s="33"/>
      <c r="H73" s="33"/>
      <c r="I73" s="16" t="str">
        <f t="shared" si="5"/>
        <v/>
      </c>
      <c r="J73" t="str">
        <f t="shared" si="6"/>
        <v xml:space="preserve"> </v>
      </c>
      <c r="K73" s="39" t="str">
        <f>IF(LEN(J73)&lt;2,"",IF(LEN(D73)&lt;1,Dati!$N$4,IF(LEN(E73)&lt;1,Dati!$N$5,IF(NOT(ISNUMBER(YEAR(E73))),Dati!$N$6,IF(YEAR(E73)&gt;=Anno_limite_under_15,Dati!$N$11,IF(LEN(F73)&lt;1,Dati!$N$7,IF(LEN(G73)&lt;1,Dati!$N$8,IF(LEN(H73)&lt;1,Dati!$N$9,IF(AND(H73="JK",M73&lt;Nr_cintura_limite_JK),Dati!$N$17,"✓")))))))))</f>
        <v/>
      </c>
      <c r="L73" s="2" t="str">
        <f t="shared" si="7"/>
        <v/>
      </c>
      <c r="M73">
        <f>IF(LEN(F73)&gt;0,MATCH(F73,Cintura[Cintura],0),0)</f>
        <v>0</v>
      </c>
    </row>
    <row r="74" spans="1:13" x14ac:dyDescent="0.25">
      <c r="A74" s="37" t="str">
        <f>IF(LEN(J74)&gt;=2,MAX(A$16:A73)+1,"")</f>
        <v/>
      </c>
      <c r="B74" s="25"/>
      <c r="C74" s="25"/>
      <c r="D74" s="26"/>
      <c r="E74" s="27"/>
      <c r="F74" s="28"/>
      <c r="G74" s="29"/>
      <c r="H74" s="29"/>
      <c r="I74" s="17" t="str">
        <f t="shared" si="5"/>
        <v/>
      </c>
      <c r="J74" t="str">
        <f t="shared" si="6"/>
        <v xml:space="preserve"> </v>
      </c>
      <c r="K74" s="39" t="str">
        <f>IF(LEN(J74)&lt;2,"",IF(LEN(D74)&lt;1,Dati!$N$4,IF(LEN(E74)&lt;1,Dati!$N$5,IF(NOT(ISNUMBER(YEAR(E74))),Dati!$N$6,IF(YEAR(E74)&gt;=Anno_limite_under_15,Dati!$N$11,IF(LEN(F74)&lt;1,Dati!$N$7,IF(LEN(G74)&lt;1,Dati!$N$8,IF(LEN(H74)&lt;1,Dati!$N$9,IF(AND(H74="JK",M74&lt;Nr_cintura_limite_JK),Dati!$N$17,"✓")))))))))</f>
        <v/>
      </c>
      <c r="L74" s="2" t="str">
        <f t="shared" si="7"/>
        <v/>
      </c>
      <c r="M74">
        <f>IF(LEN(F74)&gt;0,MATCH(F74,Cintura[Cintura],0),0)</f>
        <v>0</v>
      </c>
    </row>
    <row r="75" spans="1:13" x14ac:dyDescent="0.25">
      <c r="A75" s="38" t="str">
        <f>IF(LEN(J75)&gt;=2,MAX(A$16:A74)+1,"")</f>
        <v/>
      </c>
      <c r="B75" s="24"/>
      <c r="C75" s="24"/>
      <c r="D75" s="30"/>
      <c r="E75" s="31"/>
      <c r="F75" s="32"/>
      <c r="G75" s="33"/>
      <c r="H75" s="33"/>
      <c r="I75" s="16" t="str">
        <f t="shared" si="5"/>
        <v/>
      </c>
      <c r="J75" t="str">
        <f t="shared" si="6"/>
        <v xml:space="preserve"> </v>
      </c>
      <c r="K75" s="39" t="str">
        <f>IF(LEN(J75)&lt;2,"",IF(LEN(D75)&lt;1,Dati!$N$4,IF(LEN(E75)&lt;1,Dati!$N$5,IF(NOT(ISNUMBER(YEAR(E75))),Dati!$N$6,IF(YEAR(E75)&gt;=Anno_limite_under_15,Dati!$N$11,IF(LEN(F75)&lt;1,Dati!$N$7,IF(LEN(G75)&lt;1,Dati!$N$8,IF(LEN(H75)&lt;1,Dati!$N$9,IF(AND(H75="JK",M75&lt;Nr_cintura_limite_JK),Dati!$N$17,"✓")))))))))</f>
        <v/>
      </c>
      <c r="L75" s="2" t="str">
        <f t="shared" si="7"/>
        <v/>
      </c>
      <c r="M75">
        <f>IF(LEN(F75)&gt;0,MATCH(F75,Cintura[Cintura],0),0)</f>
        <v>0</v>
      </c>
    </row>
    <row r="76" spans="1:13" x14ac:dyDescent="0.25">
      <c r="A76" s="37" t="str">
        <f>IF(LEN(J76)&gt;=2,MAX(A$16:A75)+1,"")</f>
        <v/>
      </c>
      <c r="B76" s="25"/>
      <c r="C76" s="25"/>
      <c r="D76" s="26"/>
      <c r="E76" s="27"/>
      <c r="F76" s="28"/>
      <c r="G76" s="29"/>
      <c r="H76" s="29"/>
      <c r="I76" s="17" t="str">
        <f t="shared" si="5"/>
        <v/>
      </c>
      <c r="J76" t="str">
        <f t="shared" si="6"/>
        <v xml:space="preserve"> </v>
      </c>
      <c r="K76" s="39" t="str">
        <f>IF(LEN(J76)&lt;2,"",IF(LEN(D76)&lt;1,Dati!$N$4,IF(LEN(E76)&lt;1,Dati!$N$5,IF(NOT(ISNUMBER(YEAR(E76))),Dati!$N$6,IF(YEAR(E76)&gt;=Anno_limite_under_15,Dati!$N$11,IF(LEN(F76)&lt;1,Dati!$N$7,IF(LEN(G76)&lt;1,Dati!$N$8,IF(LEN(H76)&lt;1,Dati!$N$9,IF(AND(H76="JK",M76&lt;Nr_cintura_limite_JK),Dati!$N$17,"✓")))))))))</f>
        <v/>
      </c>
      <c r="L76" s="2" t="str">
        <f t="shared" si="7"/>
        <v/>
      </c>
      <c r="M76">
        <f>IF(LEN(F76)&gt;0,MATCH(F76,Cintura[Cintura],0),0)</f>
        <v>0</v>
      </c>
    </row>
    <row r="77" spans="1:13" x14ac:dyDescent="0.25">
      <c r="A77" s="38" t="str">
        <f>IF(LEN(J77)&gt;=2,MAX(A$16:A76)+1,"")</f>
        <v/>
      </c>
      <c r="B77" s="24"/>
      <c r="C77" s="24"/>
      <c r="D77" s="30"/>
      <c r="E77" s="31"/>
      <c r="F77" s="32"/>
      <c r="G77" s="33"/>
      <c r="H77" s="33"/>
      <c r="I77" s="16" t="str">
        <f t="shared" si="5"/>
        <v/>
      </c>
      <c r="J77" t="str">
        <f t="shared" si="6"/>
        <v xml:space="preserve"> </v>
      </c>
      <c r="K77" s="39" t="str">
        <f>IF(LEN(J77)&lt;2,"",IF(LEN(D77)&lt;1,Dati!$N$4,IF(LEN(E77)&lt;1,Dati!$N$5,IF(NOT(ISNUMBER(YEAR(E77))),Dati!$N$6,IF(YEAR(E77)&gt;=Anno_limite_under_15,Dati!$N$11,IF(LEN(F77)&lt;1,Dati!$N$7,IF(LEN(G77)&lt;1,Dati!$N$8,IF(LEN(H77)&lt;1,Dati!$N$9,IF(AND(H77="JK",M77&lt;Nr_cintura_limite_JK),Dati!$N$17,"✓")))))))))</f>
        <v/>
      </c>
      <c r="L77" s="2" t="str">
        <f t="shared" si="7"/>
        <v/>
      </c>
      <c r="M77">
        <f>IF(LEN(F77)&gt;0,MATCH(F77,Cintura[Cintura],0),0)</f>
        <v>0</v>
      </c>
    </row>
    <row r="78" spans="1:13" x14ac:dyDescent="0.25">
      <c r="A78" s="37" t="str">
        <f>IF(LEN(J78)&gt;=2,MAX(A$16:A77)+1,"")</f>
        <v/>
      </c>
      <c r="B78" s="25"/>
      <c r="C78" s="25"/>
      <c r="D78" s="26"/>
      <c r="E78" s="27"/>
      <c r="F78" s="28"/>
      <c r="G78" s="29"/>
      <c r="H78" s="29"/>
      <c r="I78" s="17" t="str">
        <f t="shared" si="5"/>
        <v/>
      </c>
      <c r="J78" t="str">
        <f t="shared" si="6"/>
        <v xml:space="preserve"> </v>
      </c>
      <c r="K78" s="39" t="str">
        <f>IF(LEN(J78)&lt;2,"",IF(LEN(D78)&lt;1,Dati!$N$4,IF(LEN(E78)&lt;1,Dati!$N$5,IF(NOT(ISNUMBER(YEAR(E78))),Dati!$N$6,IF(YEAR(E78)&gt;=Anno_limite_under_15,Dati!$N$11,IF(LEN(F78)&lt;1,Dati!$N$7,IF(LEN(G78)&lt;1,Dati!$N$8,IF(LEN(H78)&lt;1,Dati!$N$9,IF(AND(H78="JK",M78&lt;Nr_cintura_limite_JK),Dati!$N$17,"✓")))))))))</f>
        <v/>
      </c>
      <c r="L78" s="2" t="str">
        <f t="shared" si="7"/>
        <v/>
      </c>
      <c r="M78">
        <f>IF(LEN(F78)&gt;0,MATCH(F78,Cintura[Cintura],0),0)</f>
        <v>0</v>
      </c>
    </row>
    <row r="79" spans="1:13" x14ac:dyDescent="0.25">
      <c r="A79" s="38" t="str">
        <f>IF(LEN(J79)&gt;=2,MAX(A$16:A78)+1,"")</f>
        <v/>
      </c>
      <c r="B79" s="24"/>
      <c r="C79" s="24"/>
      <c r="D79" s="30"/>
      <c r="E79" s="31"/>
      <c r="F79" s="32"/>
      <c r="G79" s="33"/>
      <c r="H79" s="33"/>
      <c r="I79" s="16" t="str">
        <f t="shared" si="5"/>
        <v/>
      </c>
      <c r="J79" t="str">
        <f t="shared" si="6"/>
        <v xml:space="preserve"> </v>
      </c>
      <c r="K79" s="39" t="str">
        <f>IF(LEN(J79)&lt;2,"",IF(LEN(D79)&lt;1,Dati!$N$4,IF(LEN(E79)&lt;1,Dati!$N$5,IF(NOT(ISNUMBER(YEAR(E79))),Dati!$N$6,IF(YEAR(E79)&gt;=Anno_limite_under_15,Dati!$N$11,IF(LEN(F79)&lt;1,Dati!$N$7,IF(LEN(G79)&lt;1,Dati!$N$8,IF(LEN(H79)&lt;1,Dati!$N$9,IF(AND(H79="JK",M79&lt;Nr_cintura_limite_JK),Dati!$N$17,"✓")))))))))</f>
        <v/>
      </c>
      <c r="L79" s="2" t="str">
        <f t="shared" si="7"/>
        <v/>
      </c>
      <c r="M79">
        <f>IF(LEN(F79)&gt;0,MATCH(F79,Cintura[Cintura],0),0)</f>
        <v>0</v>
      </c>
    </row>
    <row r="80" spans="1:13" x14ac:dyDescent="0.25">
      <c r="A80" s="37" t="str">
        <f>IF(LEN(J80)&gt;=2,MAX(A$16:A79)+1,"")</f>
        <v/>
      </c>
      <c r="B80" s="25"/>
      <c r="C80" s="25"/>
      <c r="D80" s="26"/>
      <c r="E80" s="27"/>
      <c r="F80" s="28"/>
      <c r="G80" s="29"/>
      <c r="H80" s="29"/>
      <c r="I80" s="17" t="str">
        <f t="shared" si="5"/>
        <v/>
      </c>
      <c r="J80" t="str">
        <f t="shared" si="6"/>
        <v xml:space="preserve"> </v>
      </c>
      <c r="K80" s="39" t="str">
        <f>IF(LEN(J80)&lt;2,"",IF(LEN(D80)&lt;1,Dati!$N$4,IF(LEN(E80)&lt;1,Dati!$N$5,IF(NOT(ISNUMBER(YEAR(E80))),Dati!$N$6,IF(YEAR(E80)&gt;=Anno_limite_under_15,Dati!$N$11,IF(LEN(F80)&lt;1,Dati!$N$7,IF(LEN(G80)&lt;1,Dati!$N$8,IF(LEN(H80)&lt;1,Dati!$N$9,IF(AND(H80="JK",M80&lt;Nr_cintura_limite_JK),Dati!$N$17,"✓")))))))))</f>
        <v/>
      </c>
      <c r="L80" s="2" t="str">
        <f t="shared" si="7"/>
        <v/>
      </c>
      <c r="M80">
        <f>IF(LEN(F80)&gt;0,MATCH(F80,Cintura[Cintura],0),0)</f>
        <v>0</v>
      </c>
    </row>
    <row r="81" spans="1:14" x14ac:dyDescent="0.25">
      <c r="A81" s="38" t="str">
        <f>IF(LEN(J81)&gt;=2,MAX(A$16:A80)+1,"")</f>
        <v/>
      </c>
      <c r="B81" s="24"/>
      <c r="C81" s="24"/>
      <c r="D81" s="30"/>
      <c r="E81" s="31"/>
      <c r="F81" s="32"/>
      <c r="G81" s="33"/>
      <c r="H81" s="33"/>
      <c r="I81" s="16" t="str">
        <f t="shared" si="5"/>
        <v/>
      </c>
      <c r="J81" t="str">
        <f t="shared" si="6"/>
        <v xml:space="preserve"> </v>
      </c>
      <c r="K81" s="39" t="str">
        <f>IF(LEN(J81)&lt;2,"",IF(LEN(D81)&lt;1,Dati!$N$4,IF(LEN(E81)&lt;1,Dati!$N$5,IF(NOT(ISNUMBER(YEAR(E81))),Dati!$N$6,IF(YEAR(E81)&gt;=Anno_limite_under_15,Dati!$N$11,IF(LEN(F81)&lt;1,Dati!$N$7,IF(LEN(G81)&lt;1,Dati!$N$8,IF(LEN(H81)&lt;1,Dati!$N$9,IF(AND(H81="JK",M81&lt;Nr_cintura_limite_JK),Dati!$N$17,"✓")))))))))</f>
        <v/>
      </c>
      <c r="L81" s="2" t="str">
        <f t="shared" si="7"/>
        <v/>
      </c>
      <c r="M81">
        <f>IF(LEN(F81)&gt;0,MATCH(F81,Cintura[Cintura],0),0)</f>
        <v>0</v>
      </c>
    </row>
    <row r="82" spans="1:14" x14ac:dyDescent="0.25">
      <c r="A82" s="37" t="str">
        <f>IF(LEN(J82)&gt;=2,MAX(A$16:A81)+1,"")</f>
        <v/>
      </c>
      <c r="B82" s="25"/>
      <c r="C82" s="25"/>
      <c r="D82" s="26"/>
      <c r="E82" s="27"/>
      <c r="F82" s="28"/>
      <c r="G82" s="29"/>
      <c r="H82" s="29"/>
      <c r="I82" s="17" t="str">
        <f t="shared" si="5"/>
        <v/>
      </c>
      <c r="J82" t="str">
        <f t="shared" si="6"/>
        <v xml:space="preserve"> </v>
      </c>
      <c r="K82" s="39" t="str">
        <f>IF(LEN(J82)&lt;2,"",IF(LEN(D82)&lt;1,Dati!$N$4,IF(LEN(E82)&lt;1,Dati!$N$5,IF(NOT(ISNUMBER(YEAR(E82))),Dati!$N$6,IF(YEAR(E82)&gt;=Anno_limite_under_15,Dati!$N$11,IF(LEN(F82)&lt;1,Dati!$N$7,IF(LEN(G82)&lt;1,Dati!$N$8,IF(LEN(H82)&lt;1,Dati!$N$9,IF(AND(H82="JK",M82&lt;Nr_cintura_limite_JK),Dati!$N$17,"✓")))))))))</f>
        <v/>
      </c>
      <c r="L82" s="2" t="str">
        <f t="shared" si="7"/>
        <v/>
      </c>
      <c r="M82">
        <f>IF(LEN(F82)&gt;0,MATCH(F82,Cintura[Cintura],0),0)</f>
        <v>0</v>
      </c>
    </row>
    <row r="83" spans="1:14" x14ac:dyDescent="0.25">
      <c r="A83" s="38" t="str">
        <f>IF(LEN(J83)&gt;=2,MAX(A$16:A82)+1,"")</f>
        <v/>
      </c>
      <c r="B83" s="24"/>
      <c r="C83" s="24"/>
      <c r="D83" s="30"/>
      <c r="E83" s="31"/>
      <c r="F83" s="32"/>
      <c r="G83" s="33"/>
      <c r="H83" s="33"/>
      <c r="I83" s="16" t="str">
        <f t="shared" si="5"/>
        <v/>
      </c>
      <c r="J83" t="str">
        <f t="shared" si="6"/>
        <v xml:space="preserve"> </v>
      </c>
      <c r="K83" s="39" t="str">
        <f>IF(LEN(J83)&lt;2,"",IF(LEN(D83)&lt;1,Dati!$N$4,IF(LEN(E83)&lt;1,Dati!$N$5,IF(NOT(ISNUMBER(YEAR(E83))),Dati!$N$6,IF(YEAR(E83)&gt;=Anno_limite_under_15,Dati!$N$11,IF(LEN(F83)&lt;1,Dati!$N$7,IF(LEN(G83)&lt;1,Dati!$N$8,IF(LEN(H83)&lt;1,Dati!$N$9,IF(AND(H83="JK",M83&lt;Nr_cintura_limite_JK),Dati!$N$17,"✓")))))))))</f>
        <v/>
      </c>
      <c r="L83" s="2" t="str">
        <f t="shared" si="7"/>
        <v/>
      </c>
      <c r="M83">
        <f>IF(LEN(F83)&gt;0,MATCH(F83,Cintura[Cintura],0),0)</f>
        <v>0</v>
      </c>
    </row>
    <row r="84" spans="1:14" x14ac:dyDescent="0.25">
      <c r="A84" s="37" t="str">
        <f>IF(LEN(J84)&gt;=2,MAX(A$16:A83)+1,"")</f>
        <v/>
      </c>
      <c r="B84" s="25"/>
      <c r="C84" s="25"/>
      <c r="D84" s="26"/>
      <c r="E84" s="27"/>
      <c r="F84" s="28"/>
      <c r="G84" s="29"/>
      <c r="H84" s="29"/>
      <c r="I84" s="17" t="str">
        <f t="shared" si="5"/>
        <v/>
      </c>
      <c r="J84" t="str">
        <f t="shared" si="6"/>
        <v xml:space="preserve"> </v>
      </c>
      <c r="K84" s="39" t="str">
        <f>IF(LEN(J84)&lt;2,"",IF(LEN(D84)&lt;1,Dati!$N$4,IF(LEN(E84)&lt;1,Dati!$N$5,IF(NOT(ISNUMBER(YEAR(E84))),Dati!$N$6,IF(YEAR(E84)&gt;=Anno_limite_under_15,Dati!$N$11,IF(LEN(F84)&lt;1,Dati!$N$7,IF(LEN(G84)&lt;1,Dati!$N$8,IF(LEN(H84)&lt;1,Dati!$N$9,IF(AND(H84="JK",M84&lt;Nr_cintura_limite_JK),Dati!$N$17,"✓")))))))))</f>
        <v/>
      </c>
      <c r="L84" s="2" t="str">
        <f t="shared" si="7"/>
        <v/>
      </c>
      <c r="M84">
        <f>IF(LEN(F84)&gt;0,MATCH(F84,Cintura[Cintura],0),0)</f>
        <v>0</v>
      </c>
    </row>
    <row r="85" spans="1:14" x14ac:dyDescent="0.25">
      <c r="A85" s="38" t="str">
        <f>IF(LEN(J85)&gt;=2,MAX(A$16:A84)+1,"")</f>
        <v/>
      </c>
      <c r="B85" s="24"/>
      <c r="C85" s="24"/>
      <c r="D85" s="30"/>
      <c r="E85" s="31"/>
      <c r="F85" s="32"/>
      <c r="G85" s="33"/>
      <c r="H85" s="33"/>
      <c r="I85" s="16" t="str">
        <f t="shared" si="5"/>
        <v/>
      </c>
      <c r="J85" t="str">
        <f t="shared" si="6"/>
        <v xml:space="preserve"> </v>
      </c>
      <c r="K85" s="39" t="str">
        <f>IF(LEN(J85)&lt;2,"",IF(LEN(D85)&lt;1,Dati!$N$4,IF(LEN(E85)&lt;1,Dati!$N$5,IF(NOT(ISNUMBER(YEAR(E85))),Dati!$N$6,IF(YEAR(E85)&gt;=Anno_limite_under_15,Dati!$N$11,IF(LEN(F85)&lt;1,Dati!$N$7,IF(LEN(G85)&lt;1,Dati!$N$8,IF(LEN(H85)&lt;1,Dati!$N$9,IF(AND(H85="JK",M85&lt;Nr_cintura_limite_JK),Dati!$N$17,"✓")))))))))</f>
        <v/>
      </c>
      <c r="L85" s="2" t="str">
        <f t="shared" si="7"/>
        <v/>
      </c>
      <c r="M85">
        <f>IF(LEN(F85)&gt;0,MATCH(F85,Cintura[Cintura],0),0)</f>
        <v>0</v>
      </c>
    </row>
    <row r="86" spans="1:14" x14ac:dyDescent="0.25">
      <c r="A86" s="37" t="str">
        <f>IF(LEN(J86)&gt;=2,MAX(A$16:A85)+1,"")</f>
        <v/>
      </c>
      <c r="B86" s="25"/>
      <c r="C86" s="25"/>
      <c r="D86" s="26"/>
      <c r="E86" s="27"/>
      <c r="F86" s="28"/>
      <c r="G86" s="29"/>
      <c r="H86" s="29"/>
      <c r="I86" s="17" t="str">
        <f t="shared" si="5"/>
        <v/>
      </c>
      <c r="J86" t="str">
        <f t="shared" si="6"/>
        <v xml:space="preserve"> </v>
      </c>
      <c r="K86" s="39" t="str">
        <f>IF(LEN(J86)&lt;2,"",IF(LEN(D86)&lt;1,Dati!$N$4,IF(LEN(E86)&lt;1,Dati!$N$5,IF(NOT(ISNUMBER(YEAR(E86))),Dati!$N$6,IF(YEAR(E86)&gt;=Anno_limite_under_15,Dati!$N$11,IF(LEN(F86)&lt;1,Dati!$N$7,IF(LEN(G86)&lt;1,Dati!$N$8,IF(LEN(H86)&lt;1,Dati!$N$9,IF(AND(H86="JK",M86&lt;Nr_cintura_limite_JK),Dati!$N$17,"✓")))))))))</f>
        <v/>
      </c>
      <c r="L86" s="2" t="str">
        <f t="shared" si="7"/>
        <v/>
      </c>
      <c r="M86">
        <f>IF(LEN(F86)&gt;0,MATCH(F86,Cintura[Cintura],0),0)</f>
        <v>0</v>
      </c>
    </row>
    <row r="87" spans="1:14" x14ac:dyDescent="0.25">
      <c r="A87" s="38" t="str">
        <f>IF(LEN(J87)&gt;=2,MAX(A$16:A86)+1,"")</f>
        <v/>
      </c>
      <c r="B87" s="24"/>
      <c r="C87" s="24"/>
      <c r="D87" s="30"/>
      <c r="E87" s="31"/>
      <c r="F87" s="32"/>
      <c r="G87" s="33"/>
      <c r="H87" s="33"/>
      <c r="I87" s="16" t="str">
        <f t="shared" si="5"/>
        <v/>
      </c>
      <c r="J87" t="str">
        <f t="shared" si="6"/>
        <v xml:space="preserve"> </v>
      </c>
      <c r="K87" s="39" t="str">
        <f>IF(LEN(J87)&lt;2,"",IF(LEN(D87)&lt;1,Dati!$N$4,IF(LEN(E87)&lt;1,Dati!$N$5,IF(NOT(ISNUMBER(YEAR(E87))),Dati!$N$6,IF(YEAR(E87)&gt;=Anno_limite_under_15,Dati!$N$11,IF(LEN(F87)&lt;1,Dati!$N$7,IF(LEN(G87)&lt;1,Dati!$N$8,IF(LEN(H87)&lt;1,Dati!$N$9,IF(AND(H87="JK",M87&lt;Nr_cintura_limite_JK),Dati!$N$17,"✓")))))))))</f>
        <v/>
      </c>
      <c r="L87" s="2" t="str">
        <f t="shared" si="7"/>
        <v/>
      </c>
      <c r="M87">
        <f>IF(LEN(F87)&gt;0,MATCH(F87,Cintura[Cintura],0),0)</f>
        <v>0</v>
      </c>
    </row>
    <row r="88" spans="1:14" x14ac:dyDescent="0.25">
      <c r="A88" s="37" t="str">
        <f>IF(LEN(J88)&gt;=2,MAX(A$16:A87)+1,"")</f>
        <v/>
      </c>
      <c r="B88" s="25"/>
      <c r="C88" s="25"/>
      <c r="D88" s="26"/>
      <c r="E88" s="27"/>
      <c r="F88" s="28"/>
      <c r="G88" s="29"/>
      <c r="H88" s="29"/>
      <c r="I88" s="17" t="str">
        <f t="shared" si="5"/>
        <v/>
      </c>
      <c r="J88" t="str">
        <f t="shared" si="6"/>
        <v xml:space="preserve"> </v>
      </c>
      <c r="K88" s="39" t="str">
        <f>IF(LEN(J88)&lt;2,"",IF(LEN(D88)&lt;1,Dati!$N$4,IF(LEN(E88)&lt;1,Dati!$N$5,IF(NOT(ISNUMBER(YEAR(E88))),Dati!$N$6,IF(YEAR(E88)&gt;=Anno_limite_under_15,Dati!$N$11,IF(LEN(F88)&lt;1,Dati!$N$7,IF(LEN(G88)&lt;1,Dati!$N$8,IF(LEN(H88)&lt;1,Dati!$N$9,IF(AND(H88="JK",M88&lt;Nr_cintura_limite_JK),Dati!$N$17,"✓")))))))))</f>
        <v/>
      </c>
      <c r="L88" s="2" t="str">
        <f t="shared" si="7"/>
        <v/>
      </c>
      <c r="M88">
        <f>IF(LEN(F88)&gt;0,MATCH(F88,Cintura[Cintura],0),0)</f>
        <v>0</v>
      </c>
    </row>
    <row r="89" spans="1:14" s="42" customFormat="1" x14ac:dyDescent="0.25">
      <c r="A89" s="30" t="str">
        <f>IF(LEN(J89)&gt;=2,MAX(A$16:A88)+1,"")</f>
        <v/>
      </c>
      <c r="B89" s="24"/>
      <c r="C89" s="24"/>
      <c r="D89" s="30"/>
      <c r="E89" s="31"/>
      <c r="F89" s="32"/>
      <c r="G89" s="33"/>
      <c r="H89" s="33"/>
      <c r="I89" s="43" t="str">
        <f t="shared" si="5"/>
        <v/>
      </c>
      <c r="J89" s="42" t="str">
        <f t="shared" si="6"/>
        <v xml:space="preserve"> </v>
      </c>
      <c r="K89" s="39" t="str">
        <f>IF(LEN(J89)&lt;2,"",IF(LEN(D89)&lt;1,Dati!$N$4,IF(LEN(E89)&lt;1,Dati!$N$5,IF(NOT(ISNUMBER(YEAR(E89))),Dati!$N$6,IF(YEAR(E89)&gt;=Anno_limite_under_15,Dati!$N$11,IF(LEN(F89)&lt;1,Dati!$N$7,IF(LEN(G89)&lt;1,Dati!$N$8,IF(LEN(H89)&lt;1,Dati!$N$9,IF(AND(H89="JK",M89&lt;Nr_cintura_limite_JK),Dati!$N$17,"✓")))))))))</f>
        <v/>
      </c>
      <c r="L89" s="2" t="str">
        <f t="shared" si="7"/>
        <v/>
      </c>
      <c r="M89">
        <f>IF(LEN(F89)&gt;0,MATCH(F89,Cintura[Cintura],0),0)</f>
        <v>0</v>
      </c>
    </row>
    <row r="90" spans="1:14" s="42" customFormat="1" x14ac:dyDescent="0.25">
      <c r="A90" s="42" t="s">
        <v>64</v>
      </c>
      <c r="D90" s="44"/>
      <c r="E90" s="45"/>
      <c r="F90" s="40"/>
      <c r="G90" s="46"/>
      <c r="H90" s="46"/>
      <c r="I90" s="46"/>
    </row>
    <row r="92" spans="1:14" x14ac:dyDescent="0.25">
      <c r="A92" s="35" t="s">
        <v>66</v>
      </c>
      <c r="B92" s="3"/>
      <c r="C92" s="3" t="s">
        <v>46</v>
      </c>
      <c r="D92" s="60" t="s">
        <v>47</v>
      </c>
      <c r="E92" s="60"/>
      <c r="F92" s="61" t="s">
        <v>54</v>
      </c>
      <c r="G92" s="62"/>
      <c r="H92" s="5"/>
      <c r="I92" s="5" t="s">
        <v>40</v>
      </c>
    </row>
    <row r="93" spans="1:14" x14ac:dyDescent="0.25">
      <c r="A93" s="8" t="str">
        <f>Dati!$I$2</f>
        <v>Bianca-gialla-arancio</v>
      </c>
      <c r="B93" s="8"/>
      <c r="C93" s="24"/>
      <c r="D93" s="63"/>
      <c r="E93" s="63"/>
      <c r="F93" s="64"/>
      <c r="G93" s="63"/>
      <c r="H93" s="11"/>
      <c r="I93" s="16" t="str">
        <f t="shared" ref="I93:I96" si="8">IF(LEN(TRIM(C93&amp;D93&amp;F93))&lt;1,"",Quota_iscrizione_coppia_O15)</f>
        <v/>
      </c>
      <c r="K93" s="39" t="str" cm="1">
        <f t="array" ref="K93">IF(AND(LEN(TRIM(C93))&lt;1,LEN(TRIM(D93))&lt;1),"",IF(LEN(TRIM(C93))&lt;1,Dati!$N$12,IF(LEN(TRIM(D93))&lt;1,Dati!$N$13,IF(SUMPRODUCT((C93:F93&lt;&gt;"")*(COUNTIF(C$93:F$98,C93:F93)&gt;1))&gt;0,Dati!$N$14,IF(MAX(L93:N93)&gt;=7,Dati!$N$15,"✓")))))</f>
        <v/>
      </c>
      <c r="L93">
        <f>IF(LEN(TRIM(C93))&lt;1,0,MATCH(VLOOKUP(C93,$J$60:$L$90,3,FALSE),Cintura[Cintura],0))</f>
        <v>0</v>
      </c>
      <c r="M93">
        <f>IF(LEN(TRIM(D93))&lt;1,0,MATCH(VLOOKUP(D93,$J$60:$L$90,3,FALSE),Cintura[Cintura],0))</f>
        <v>0</v>
      </c>
      <c r="N93">
        <f>IF(LEN(TRIM(F93))&lt;1,0,MATCH(VLOOKUP(F93,$J$60:$L$90,3,FALSE),Cintura[Cintura],0))</f>
        <v>0</v>
      </c>
    </row>
    <row r="94" spans="1:14" x14ac:dyDescent="0.25">
      <c r="A94" s="13" t="str">
        <f>Dati!$I$2</f>
        <v>Bianca-gialla-arancio</v>
      </c>
      <c r="B94" s="13"/>
      <c r="C94" s="25"/>
      <c r="D94" s="59"/>
      <c r="E94" s="59"/>
      <c r="F94" s="58"/>
      <c r="G94" s="59"/>
      <c r="H94" s="14"/>
      <c r="I94" s="17" t="str">
        <f t="shared" si="8"/>
        <v/>
      </c>
      <c r="K94" s="39" t="str" cm="1">
        <f t="array" ref="K94">IF(AND(LEN(TRIM(C94))&lt;1,LEN(TRIM(D94))&lt;1),"",IF(LEN(TRIM(C94))&lt;1,Dati!$N$12,IF(LEN(TRIM(D94))&lt;1,Dati!$N$13,IF(SUMPRODUCT((C94:F94&lt;&gt;"")*(COUNTIF(C$93:F$98,C94:F94)&gt;1))&gt;0,Dati!$N$14,IF(MAX(L94:N94)&gt;=7,Dati!$N$15,"✓")))))</f>
        <v/>
      </c>
      <c r="L94">
        <f>IF(LEN(TRIM(C94))&lt;1,0,MATCH(VLOOKUP(C94,$J$60:$L$90,3,FALSE),Cintura[Cintura],0))</f>
        <v>0</v>
      </c>
      <c r="M94">
        <f>IF(LEN(TRIM(D94))&lt;1,0,MATCH(VLOOKUP(D94,$J$60:$L$90,3,FALSE),Cintura[Cintura],0))</f>
        <v>0</v>
      </c>
      <c r="N94">
        <f>IF(LEN(TRIM(F94))&lt;1,0,MATCH(VLOOKUP(F94,$J$60:$L$90,3,FALSE),Cintura[Cintura],0))</f>
        <v>0</v>
      </c>
    </row>
    <row r="95" spans="1:14" x14ac:dyDescent="0.25">
      <c r="A95" s="53" t="str">
        <f>Dati!$I$3</f>
        <v>Verde-blu</v>
      </c>
      <c r="B95" s="53"/>
      <c r="C95" s="54"/>
      <c r="D95" s="57"/>
      <c r="E95" s="57"/>
      <c r="F95" s="65"/>
      <c r="G95" s="57"/>
      <c r="H95" s="55"/>
      <c r="I95" s="56" t="str">
        <f t="shared" si="8"/>
        <v/>
      </c>
      <c r="K95" s="39" t="str" cm="1">
        <f t="array" ref="K95">IF(AND(LEN(TRIM(C95))&lt;1,LEN(TRIM(D95))&lt;1),"",IF(LEN(TRIM(C95))&lt;1,Dati!$N$12,IF(LEN(TRIM(D95))&lt;1,Dati!$N$13,IF(SUMPRODUCT((C95:F95&lt;&gt;"")*(COUNTIF(C$93:F$98,C95:F95)&gt;1))&gt;0,Dati!$N$14,IF(MAX(L95:N95)&gt;=11,Dati!$N$15,"✓")))))</f>
        <v/>
      </c>
      <c r="L95">
        <f>IF(LEN(TRIM(C95))&lt;1,0,MATCH(VLOOKUP(C95,$J$60:$L$90,3,FALSE),Cintura[Cintura],0))</f>
        <v>0</v>
      </c>
      <c r="M95">
        <f>IF(LEN(TRIM(D95))&lt;1,0,MATCH(VLOOKUP(D95,$J$60:$L$90,3,FALSE),Cintura[Cintura],0))</f>
        <v>0</v>
      </c>
      <c r="N95">
        <f>IF(LEN(TRIM(F95))&lt;1,0,MATCH(VLOOKUP(F95,$J$60:$L$90,3,FALSE),Cintura[Cintura],0))</f>
        <v>0</v>
      </c>
    </row>
    <row r="96" spans="1:14" x14ac:dyDescent="0.25">
      <c r="A96" s="13" t="str">
        <f>Dati!$I$3</f>
        <v>Verde-blu</v>
      </c>
      <c r="B96" s="13"/>
      <c r="C96" s="25"/>
      <c r="D96" s="59"/>
      <c r="E96" s="59"/>
      <c r="F96" s="58"/>
      <c r="G96" s="59"/>
      <c r="H96" s="14"/>
      <c r="I96" s="17" t="str">
        <f t="shared" si="8"/>
        <v/>
      </c>
      <c r="K96" s="39" t="str" cm="1">
        <f t="array" ref="K96">IF(AND(LEN(TRIM(C96))&lt;1,LEN(TRIM(D96))&lt;1),"",IF(LEN(TRIM(C96))&lt;1,Dati!$N$12,IF(LEN(TRIM(D96))&lt;1,Dati!$N$13,IF(SUMPRODUCT((C96:F96&lt;&gt;"")*(COUNTIF(C$93:F$98,C96:F96)&gt;1))&gt;0,Dati!$N$14,IF(MAX(L96:N96)&gt;=11,Dati!$N$15,"✓")))))</f>
        <v/>
      </c>
      <c r="L96">
        <f>IF(LEN(TRIM(C96))&lt;1,0,MATCH(VLOOKUP(C96,$J$60:$L$90,3,FALSE),Cintura[Cintura],0))</f>
        <v>0</v>
      </c>
      <c r="M96">
        <f>IF(LEN(TRIM(D96))&lt;1,0,MATCH(VLOOKUP(D96,$J$60:$L$90,3,FALSE),Cintura[Cintura],0))</f>
        <v>0</v>
      </c>
      <c r="N96">
        <f>IF(LEN(TRIM(F96))&lt;1,0,MATCH(VLOOKUP(F96,$J$60:$L$90,3,FALSE),Cintura[Cintura],0))</f>
        <v>0</v>
      </c>
    </row>
    <row r="97" spans="1:14" x14ac:dyDescent="0.25">
      <c r="A97" s="8" t="str">
        <f>Dati!$I$4</f>
        <v>Marrone-nera</v>
      </c>
      <c r="B97" s="8"/>
      <c r="C97" s="24"/>
      <c r="D97" s="57"/>
      <c r="E97" s="57"/>
      <c r="F97" s="64"/>
      <c r="G97" s="63"/>
      <c r="H97" s="11"/>
      <c r="I97" s="16" t="str">
        <f>IF(LEN(TRIM(C97&amp;D97&amp;F97))&lt;1,"",Quota_iscrizione_coppia_O15)</f>
        <v/>
      </c>
      <c r="K97" s="39" t="str" cm="1">
        <f t="array" ref="K97">IF(AND(LEN(TRIM(C97))&lt;1,LEN(TRIM(D97))&lt;1),"",IF(LEN(TRIM(C97))&lt;1,Dati!$N$12,IF(LEN(TRIM(D97))&lt;1,Dati!$N$13,IF(SUMPRODUCT((C97:F97&lt;&gt;"")*(COUNTIF(C$93:F$98,C97:F97)&gt;1))&gt;0,Dati!$N$14,"✓"))))</f>
        <v/>
      </c>
      <c r="L97">
        <f>IF(LEN(TRIM(C97))&lt;1,0,MATCH(VLOOKUP(C97,$J$60:$L$90,3,FALSE),Cintura[Cintura],0))</f>
        <v>0</v>
      </c>
      <c r="M97" t="e">
        <f>IF(LEN(TRIM(#REF!))&lt;1,0,MATCH(VLOOKUP(#REF!,$J$60:$L$90,3,FALSE),Cintura[Cintura],0))</f>
        <v>#REF!</v>
      </c>
      <c r="N97">
        <f>IF(LEN(TRIM(F97))&lt;1,0,MATCH(VLOOKUP(F97,$J$60:$L$90,3,FALSE),Cintura[Cintura],0))</f>
        <v>0</v>
      </c>
    </row>
    <row r="98" spans="1:14" x14ac:dyDescent="0.25">
      <c r="A98" s="13" t="str">
        <f>Dati!$I$4</f>
        <v>Marrone-nera</v>
      </c>
      <c r="B98" s="13"/>
      <c r="C98" s="25"/>
      <c r="D98" s="59"/>
      <c r="E98" s="66"/>
      <c r="F98" s="58"/>
      <c r="G98" s="59"/>
      <c r="H98" s="14"/>
      <c r="I98" s="17" t="str">
        <f>IF(LEN(TRIM(C98&amp;D97&amp;F98))&lt;1,"",Quota_iscrizione_coppia_O15)</f>
        <v/>
      </c>
      <c r="K98" s="39" t="str" cm="1">
        <f t="array" ref="K98">IF(AND(LEN(TRIM(C98))&lt;1,LEN(TRIM(D98))&lt;1),"",IF(LEN(TRIM(C98))&lt;1,Dati!$N$12,IF(LEN(TRIM(D98))&lt;1,Dati!$N$13,IF(SUMPRODUCT((C98:F98&lt;&gt;"")*(COUNTIF(C$93:F$98,C98:F98)&gt;1))&gt;0,Dati!$N$14,"✓"))))</f>
        <v/>
      </c>
      <c r="L98">
        <f>IF(LEN(TRIM(C98))&lt;1,0,MATCH(VLOOKUP(C98,$J$60:$L$90,3,FALSE),Cintura[Cintura],0))</f>
        <v>0</v>
      </c>
      <c r="M98">
        <f>IF(LEN(TRIM(D97))&lt;1,0,MATCH(VLOOKUP(D97,$J$60:$L$90,3,FALSE),Cintura[Cintura],0))</f>
        <v>0</v>
      </c>
      <c r="N98">
        <f>IF(LEN(TRIM(F98))&lt;1,0,MATCH(VLOOKUP(F98,$J$60:$L$90,3,FALSE),Cintura[Cintura],0))</f>
        <v>0</v>
      </c>
    </row>
  </sheetData>
  <sheetProtection sheet="1" insertRows="0" selectLockedCells="1"/>
  <protectedRanges>
    <protectedRange algorithmName="SHA-512" hashValue="XTrcNMJuHjCGmBGXVU+jIElnh/GRpoDrhbGS0wIRQRpnFLE0AaxPuyL9AU1rkQcUKr6lqFdl4Szc1KglYLdW3w==" saltValue="qBXVAzKSvw89W4NY5RKL5Q==" spinCount="100000" sqref="I50:I55 I93:I98" name="QuotaSq"/>
    <protectedRange algorithmName="SHA-512" hashValue="2Hc1IBOYrldqogHtCWGL3vrxaSd8ien0z6ZJC+T8TvBQLIYepceLnuoFm4TD2iO5ZrwvLTqxmkF7Q0PlrxSOdQ==" saltValue="VaK9XUtOucTe5jhL2RpWkg==" spinCount="100000" sqref="I59:I89 I16:I46" name="Quota"/>
  </protectedRanges>
  <mergeCells count="28">
    <mergeCell ref="D55:E55"/>
    <mergeCell ref="F55:G55"/>
    <mergeCell ref="D49:E49"/>
    <mergeCell ref="F49:G49"/>
    <mergeCell ref="D50:E50"/>
    <mergeCell ref="F50:G50"/>
    <mergeCell ref="D53:E53"/>
    <mergeCell ref="F53:G53"/>
    <mergeCell ref="D54:E54"/>
    <mergeCell ref="F54:G54"/>
    <mergeCell ref="D52:E52"/>
    <mergeCell ref="F52:G52"/>
    <mergeCell ref="D51:E51"/>
    <mergeCell ref="F51:G51"/>
    <mergeCell ref="D97:E97"/>
    <mergeCell ref="F98:G98"/>
    <mergeCell ref="D92:E92"/>
    <mergeCell ref="F92:G92"/>
    <mergeCell ref="D93:E93"/>
    <mergeCell ref="F93:G93"/>
    <mergeCell ref="D95:E95"/>
    <mergeCell ref="F95:G95"/>
    <mergeCell ref="D94:E94"/>
    <mergeCell ref="F94:G94"/>
    <mergeCell ref="D96:E96"/>
    <mergeCell ref="F96:G96"/>
    <mergeCell ref="F97:G97"/>
    <mergeCell ref="D98:E98"/>
  </mergeCells>
  <conditionalFormatting sqref="K17:K46">
    <cfRule type="cellIs" dxfId="3" priority="3" stopIfTrue="1" operator="equal">
      <formula>"✓"</formula>
    </cfRule>
  </conditionalFormatting>
  <conditionalFormatting sqref="K17:K56 K60:K98">
    <cfRule type="expression" dxfId="2" priority="4">
      <formula>"?*"</formula>
    </cfRule>
  </conditionalFormatting>
  <conditionalFormatting sqref="K50:K55 K93:K98">
    <cfRule type="cellIs" dxfId="1" priority="1" stopIfTrue="1" operator="equal">
      <formula>"✓"</formula>
    </cfRule>
  </conditionalFormatting>
  <conditionalFormatting sqref="K60:K89">
    <cfRule type="cellIs" dxfId="0" priority="2" stopIfTrue="1" operator="equal">
      <formula>"✓"</formula>
    </cfRule>
  </conditionalFormatting>
  <dataValidations count="3">
    <dataValidation type="list" allowBlank="1" showInputMessage="1" showErrorMessage="1" sqref="C50:G55" xr:uid="{D6B23D5A-9A3D-4D32-AB41-747F4B198333}">
      <formula1>$J$17:$J$46</formula1>
    </dataValidation>
    <dataValidation type="list" allowBlank="1" showInputMessage="1" showErrorMessage="1" sqref="F98:G98 C98 C93:G97" xr:uid="{55B1E038-2662-45B6-900B-8722A884A60B}">
      <formula1>$J$60:$J$89</formula1>
    </dataValidation>
    <dataValidation type="list" allowBlank="1" showInputMessage="1" showErrorMessage="1" sqref="D98" xr:uid="{F0587A39-128B-4844-94CE-2F2B8FABB153}">
      <formula1>$J60:$J89</formula1>
    </dataValidation>
  </dataValidations>
  <pageMargins left="0.7" right="0.7" top="0.75" bottom="0.75" header="0.3" footer="0.3"/>
  <pageSetup paperSize="9" orientation="landscape" r:id="rId1"/>
  <rowBreaks count="1" manualBreakCount="1">
    <brk id="55" max="16383" man="1"/>
  </rowBreak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41D42AF-16F0-4B37-A466-63846948D9DA}">
          <x14:formula1>
            <xm:f>Dati!$A$2:$A$3</xm:f>
          </x14:formula1>
          <xm:sqref>D16:D46 D59:D89</xm:sqref>
        </x14:dataValidation>
        <x14:dataValidation type="list" allowBlank="1" showInputMessage="1" showErrorMessage="1" xr:uid="{5D13C21D-75AD-44E0-A87C-30CCF2CA42F5}">
          <x14:formula1>
            <xm:f>Dati!$C$2:$C$17</xm:f>
          </x14:formula1>
          <xm:sqref>F16:F46 F59:F89</xm:sqref>
        </x14:dataValidation>
        <x14:dataValidation type="list" allowBlank="1" showInputMessage="1" showErrorMessage="1" xr:uid="{8466CD9F-5613-4B43-987B-1C5D8C5FC16F}">
          <x14:formula1>
            <xm:f>Dati!$E$2:$E$3</xm:f>
          </x14:formula1>
          <xm:sqref>G16:G46 G59:G89</xm:sqref>
        </x14:dataValidation>
        <x14:dataValidation type="list" allowBlank="1" showInputMessage="1" showErrorMessage="1" xr:uid="{9FF216F1-7E78-4C19-BC40-FC14CB7AF6BA}">
          <x14:formula1>
            <xm:f>Dati!$G$2:$G$5</xm:f>
          </x14:formula1>
          <xm:sqref>H16:H46 H59:H89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53D69-A05B-489F-858C-75D5D823F423}">
  <dimension ref="A1:N17"/>
  <sheetViews>
    <sheetView workbookViewId="0"/>
  </sheetViews>
  <sheetFormatPr defaultRowHeight="15" x14ac:dyDescent="0.25"/>
  <cols>
    <col min="3" max="3" width="12.85546875" bestFit="1" customWidth="1"/>
    <col min="5" max="5" width="9.140625" style="6"/>
    <col min="7" max="7" width="9.28515625" customWidth="1"/>
    <col min="9" max="9" width="20.7109375" bestFit="1" customWidth="1"/>
    <col min="11" max="11" width="24.85546875" customWidth="1"/>
  </cols>
  <sheetData>
    <row r="1" spans="1:14" x14ac:dyDescent="0.25">
      <c r="A1" s="1" t="s">
        <v>9</v>
      </c>
      <c r="C1" s="1" t="s">
        <v>10</v>
      </c>
      <c r="E1" s="10" t="s">
        <v>36</v>
      </c>
      <c r="G1" s="1" t="s">
        <v>11</v>
      </c>
      <c r="I1" s="1" t="s">
        <v>37</v>
      </c>
      <c r="K1" t="s">
        <v>84</v>
      </c>
      <c r="L1" s="15">
        <v>27</v>
      </c>
      <c r="N1" t="s">
        <v>57</v>
      </c>
    </row>
    <row r="2" spans="1:14" x14ac:dyDescent="0.25">
      <c r="A2" t="s">
        <v>17</v>
      </c>
      <c r="C2" t="s">
        <v>24</v>
      </c>
      <c r="E2" s="6" t="s">
        <v>14</v>
      </c>
      <c r="G2" t="s">
        <v>21</v>
      </c>
      <c r="I2" t="s">
        <v>38</v>
      </c>
      <c r="K2" t="s">
        <v>89</v>
      </c>
      <c r="L2" s="15">
        <v>10</v>
      </c>
      <c r="N2" t="s">
        <v>55</v>
      </c>
    </row>
    <row r="3" spans="1:14" x14ac:dyDescent="0.25">
      <c r="A3" t="s">
        <v>12</v>
      </c>
      <c r="C3" t="s">
        <v>25</v>
      </c>
      <c r="E3" s="6" t="s">
        <v>51</v>
      </c>
      <c r="G3" t="s">
        <v>13</v>
      </c>
      <c r="I3" t="s">
        <v>18</v>
      </c>
      <c r="N3" t="s">
        <v>56</v>
      </c>
    </row>
    <row r="4" spans="1:14" x14ac:dyDescent="0.25">
      <c r="C4" t="s">
        <v>15</v>
      </c>
      <c r="G4" t="s">
        <v>19</v>
      </c>
      <c r="I4" t="s">
        <v>71</v>
      </c>
      <c r="K4" t="s">
        <v>67</v>
      </c>
      <c r="L4">
        <v>2012</v>
      </c>
      <c r="N4" t="s">
        <v>58</v>
      </c>
    </row>
    <row r="5" spans="1:14" x14ac:dyDescent="0.25">
      <c r="C5" t="s">
        <v>16</v>
      </c>
      <c r="G5" t="s">
        <v>51</v>
      </c>
      <c r="N5" t="s">
        <v>59</v>
      </c>
    </row>
    <row r="6" spans="1:14" x14ac:dyDescent="0.25">
      <c r="C6" t="s">
        <v>22</v>
      </c>
      <c r="K6" t="s">
        <v>78</v>
      </c>
      <c r="L6">
        <v>13</v>
      </c>
      <c r="N6" t="s">
        <v>60</v>
      </c>
    </row>
    <row r="7" spans="1:14" x14ac:dyDescent="0.25">
      <c r="C7" t="s">
        <v>26</v>
      </c>
      <c r="K7" t="s">
        <v>79</v>
      </c>
      <c r="L7">
        <f>Anno_limite_under_15+2</f>
        <v>2014</v>
      </c>
      <c r="N7" t="s">
        <v>61</v>
      </c>
    </row>
    <row r="8" spans="1:14" x14ac:dyDescent="0.25">
      <c r="C8" t="s">
        <v>27</v>
      </c>
      <c r="K8" t="s">
        <v>80</v>
      </c>
      <c r="L8" t="s">
        <v>27</v>
      </c>
      <c r="N8" t="s">
        <v>62</v>
      </c>
    </row>
    <row r="9" spans="1:14" x14ac:dyDescent="0.25">
      <c r="C9" t="s">
        <v>18</v>
      </c>
      <c r="K9" t="s">
        <v>81</v>
      </c>
      <c r="L9">
        <f>MATCH(L8,Cintura[Cintura],0)</f>
        <v>7</v>
      </c>
      <c r="N9" t="s">
        <v>63</v>
      </c>
    </row>
    <row r="10" spans="1:14" x14ac:dyDescent="0.25">
      <c r="C10" t="s">
        <v>28</v>
      </c>
      <c r="N10" t="s">
        <v>68</v>
      </c>
    </row>
    <row r="11" spans="1:14" x14ac:dyDescent="0.25">
      <c r="C11" t="s">
        <v>23</v>
      </c>
      <c r="K11" t="s">
        <v>85</v>
      </c>
      <c r="L11">
        <v>20</v>
      </c>
      <c r="N11" t="s">
        <v>69</v>
      </c>
    </row>
    <row r="12" spans="1:14" x14ac:dyDescent="0.25">
      <c r="C12" t="s">
        <v>29</v>
      </c>
      <c r="K12" t="s">
        <v>86</v>
      </c>
      <c r="L12">
        <v>20</v>
      </c>
      <c r="N12" t="s">
        <v>72</v>
      </c>
    </row>
    <row r="13" spans="1:14" x14ac:dyDescent="0.25">
      <c r="C13" t="s">
        <v>30</v>
      </c>
      <c r="K13" t="s">
        <v>87</v>
      </c>
      <c r="L13">
        <v>30</v>
      </c>
      <c r="N13" t="s">
        <v>73</v>
      </c>
    </row>
    <row r="14" spans="1:14" x14ac:dyDescent="0.25">
      <c r="C14" t="s">
        <v>31</v>
      </c>
      <c r="K14" t="s">
        <v>88</v>
      </c>
      <c r="L14">
        <v>10</v>
      </c>
      <c r="N14" t="s">
        <v>74</v>
      </c>
    </row>
    <row r="15" spans="1:14" x14ac:dyDescent="0.25">
      <c r="C15" t="s">
        <v>32</v>
      </c>
      <c r="N15" t="s">
        <v>75</v>
      </c>
    </row>
    <row r="16" spans="1:14" x14ac:dyDescent="0.25">
      <c r="C16" t="s">
        <v>33</v>
      </c>
      <c r="N16" t="str">
        <f>"Per JK minimo "&amp;Eta_limite_JK&amp;" anni e cintura "&amp;LOWER(Cintura_limite_JK)</f>
        <v>Per JK minimo 13 anni e cintura verde</v>
      </c>
    </row>
    <row r="17" spans="3:14" x14ac:dyDescent="0.25">
      <c r="C17" t="s">
        <v>34</v>
      </c>
      <c r="N17" t="str">
        <f>"Per JK minimo cintura "&amp;LOWER(Cintura_limite_JK)</f>
        <v>Per JK minimo cintura verde</v>
      </c>
    </row>
  </sheetData>
  <sheetProtection sheet="1" objects="1" scenarios="1"/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12</vt:i4>
      </vt:variant>
    </vt:vector>
  </HeadingPairs>
  <TitlesOfParts>
    <vt:vector size="14" baseType="lpstr">
      <vt:lpstr>Iscrizioni</vt:lpstr>
      <vt:lpstr>Dati</vt:lpstr>
      <vt:lpstr>Anno_limite_JK</vt:lpstr>
      <vt:lpstr>Anno_limite_under_15</vt:lpstr>
      <vt:lpstr>Cintura_limite_JK</vt:lpstr>
      <vt:lpstr>Eta_limite_JK</vt:lpstr>
      <vt:lpstr>Nr_cintura_limite_JK</vt:lpstr>
      <vt:lpstr>Quota_iscrizione_atleta_U15</vt:lpstr>
      <vt:lpstr>Quota_iscrizione_coppia_O15</vt:lpstr>
      <vt:lpstr>Quota_iscrizione_coppia_U15</vt:lpstr>
      <vt:lpstr>Quota_iscrizione_entrambi_O15</vt:lpstr>
      <vt:lpstr>Quota_iscrizione_kata_O15</vt:lpstr>
      <vt:lpstr>Quota_iscrizione_kumite_O15</vt:lpstr>
      <vt:lpstr>Sotto_limit_per_JK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Amund Aarsten</dc:creator>
  <cp:lastModifiedBy>Massimiliano Pipino</cp:lastModifiedBy>
  <cp:lastPrinted>2026-09-09T13:36:35Z</cp:lastPrinted>
  <dcterms:created xsi:type="dcterms:W3CDTF">2025-07-10T08:12:16Z</dcterms:created>
  <dcterms:modified xsi:type="dcterms:W3CDTF">2026-09-15T08:18:34Z</dcterms:modified>
</cp:coreProperties>
</file>